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ate1904="1" codeName="Ten_skoroszyt"/>
  <bookViews>
    <workbookView xWindow="0" yWindow="0" windowWidth="9720" windowHeight="7320"/>
  </bookViews>
  <sheets>
    <sheet name="Obliczanie orbity" sheetId="2" r:id="rId1"/>
    <sheet name="Orbita" sheetId="3" r:id="rId2"/>
    <sheet name="Obliczenia pomocnicze" sheetId="4" r:id="rId3"/>
  </sheets>
  <definedNames>
    <definedName name="ax">'Obliczanie orbity'!$D$5:$D$204</definedName>
    <definedName name="ay">'Obliczanie orbity'!$G$5:$G$204</definedName>
    <definedName name="dt">'Obliczanie orbity'!$A$2</definedName>
    <definedName name="GM">'Obliczanie orbity'!$I$2</definedName>
    <definedName name="pr">'Obliczanie orbity'!$H$4:$H$204</definedName>
    <definedName name="vx">'Obliczanie orbity'!$C$4:$C$204</definedName>
    <definedName name="vy">'Obliczanie orbity'!$F$4:$F$204</definedName>
    <definedName name="x">'Obliczanie orbity'!$B$4:$B$204</definedName>
    <definedName name="y">'Obliczanie orbity'!$E$4:$E$204</definedName>
  </definedNames>
  <calcPr calcId="152511"/>
</workbook>
</file>

<file path=xl/calcChain.xml><?xml version="1.0" encoding="utf-8"?>
<calcChain xmlns="http://schemas.openxmlformats.org/spreadsheetml/2006/main">
  <c r="C2" i="4" l="1"/>
  <c r="C3" i="4"/>
  <c r="B3" i="4"/>
  <c r="B2" i="4" l="1"/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B5" i="2" l="1"/>
  <c r="F5" i="2"/>
  <c r="J5" i="2" s="1"/>
  <c r="C5" i="2"/>
  <c r="H2" i="2"/>
  <c r="G2" i="2"/>
  <c r="I2" i="2" s="1"/>
  <c r="H5" i="2" l="1"/>
  <c r="G5" i="2" l="1"/>
  <c r="D5" i="2"/>
  <c r="C6" i="2"/>
  <c r="B6" i="2" s="1"/>
  <c r="F6" i="2"/>
  <c r="K5" i="2" l="1"/>
  <c r="J6" i="2"/>
  <c r="E6" i="2"/>
  <c r="H6" i="2" l="1"/>
  <c r="D6" i="2" l="1"/>
  <c r="C7" i="2" s="1"/>
  <c r="B7" i="2" s="1"/>
  <c r="G6" i="2"/>
  <c r="F7" i="2" s="1"/>
  <c r="K6" i="2" l="1"/>
  <c r="J7" i="2"/>
  <c r="E7" i="2"/>
  <c r="H7" i="2" l="1"/>
  <c r="G7" i="2" l="1"/>
  <c r="F8" i="2" s="1"/>
  <c r="E8" i="2" s="1"/>
  <c r="D7" i="2"/>
  <c r="C8" i="2" l="1"/>
  <c r="B8" i="2" s="1"/>
  <c r="K7" i="2"/>
  <c r="J8" i="2" l="1"/>
  <c r="H8" i="2"/>
  <c r="D8" i="2" l="1"/>
  <c r="C9" i="2" s="1"/>
  <c r="G8" i="2"/>
  <c r="K8" i="2" l="1"/>
  <c r="F9" i="2"/>
  <c r="E9" i="2" s="1"/>
  <c r="B9" i="2"/>
  <c r="J9" i="2" l="1"/>
  <c r="H9" i="2"/>
  <c r="D9" i="2" l="1"/>
  <c r="C10" i="2" s="1"/>
  <c r="B10" i="2" s="1"/>
  <c r="G9" i="2"/>
  <c r="F10" i="2" s="1"/>
  <c r="E10" i="2" s="1"/>
  <c r="K9" i="2" l="1"/>
  <c r="J10" i="2"/>
  <c r="H10" i="2"/>
  <c r="G10" i="2" s="1"/>
  <c r="D10" i="2" l="1"/>
  <c r="C11" i="2" s="1"/>
  <c r="B11" i="2" s="1"/>
  <c r="F11" i="2"/>
  <c r="E11" i="2" s="1"/>
  <c r="K10" i="2" l="1"/>
  <c r="J11" i="2"/>
  <c r="H11" i="2"/>
  <c r="D11" i="2" l="1"/>
  <c r="C12" i="2" s="1"/>
  <c r="B12" i="2" s="1"/>
  <c r="G11" i="2"/>
  <c r="F12" i="2" s="1"/>
  <c r="E12" i="2" l="1"/>
  <c r="H12" i="2" s="1"/>
  <c r="J12" i="2"/>
  <c r="K11" i="2"/>
  <c r="G12" i="2" l="1"/>
  <c r="F13" i="2" s="1"/>
  <c r="E13" i="2" s="1"/>
  <c r="D12" i="2"/>
  <c r="C13" i="2" s="1"/>
  <c r="K12" i="2" l="1"/>
  <c r="J13" i="2"/>
  <c r="B13" i="2"/>
  <c r="H13" i="2" l="1"/>
  <c r="G13" i="2" l="1"/>
  <c r="D13" i="2"/>
  <c r="K13" i="2" l="1"/>
  <c r="F14" i="2"/>
  <c r="E14" i="2" s="1"/>
  <c r="C14" i="2"/>
  <c r="J14" i="2" l="1"/>
  <c r="B14" i="2"/>
  <c r="H14" i="2" l="1"/>
  <c r="D14" i="2" s="1"/>
  <c r="G14" i="2" l="1"/>
  <c r="K14" i="2" s="1"/>
  <c r="C15" i="2"/>
  <c r="B15" i="2" s="1"/>
  <c r="F15" i="2" l="1"/>
  <c r="E15" i="2" s="1"/>
  <c r="H15" i="2" s="1"/>
  <c r="J15" i="2" l="1"/>
  <c r="D15" i="2"/>
  <c r="C16" i="2" s="1"/>
  <c r="G15" i="2"/>
  <c r="F16" i="2" s="1"/>
  <c r="E16" i="2" s="1"/>
  <c r="K15" i="2" l="1"/>
  <c r="J16" i="2"/>
  <c r="B16" i="2"/>
  <c r="H16" i="2" l="1"/>
  <c r="G16" i="2" l="1"/>
  <c r="D16" i="2"/>
  <c r="C17" i="2" s="1"/>
  <c r="F17" i="2" l="1"/>
  <c r="E17" i="2" s="1"/>
  <c r="K16" i="2"/>
  <c r="B17" i="2"/>
  <c r="J17" i="2" l="1"/>
  <c r="H17" i="2"/>
  <c r="G17" i="2" l="1"/>
  <c r="F18" i="2" s="1"/>
  <c r="E18" i="2" s="1"/>
  <c r="D17" i="2"/>
  <c r="K17" i="2" l="1"/>
  <c r="C18" i="2"/>
  <c r="B18" i="2" s="1"/>
  <c r="J18" i="2" l="1"/>
  <c r="H18" i="2"/>
  <c r="D18" i="2" l="1"/>
  <c r="C19" i="2" s="1"/>
  <c r="G18" i="2"/>
  <c r="K18" i="2" l="1"/>
  <c r="F19" i="2"/>
  <c r="E19" i="2" s="1"/>
  <c r="B19" i="2"/>
  <c r="J19" i="2" l="1"/>
  <c r="H19" i="2"/>
  <c r="G19" i="2" l="1"/>
  <c r="F20" i="2" s="1"/>
  <c r="E20" i="2" s="1"/>
  <c r="D19" i="2"/>
  <c r="C20" i="2" s="1"/>
  <c r="K19" i="2" l="1"/>
  <c r="J20" i="2"/>
  <c r="B20" i="2"/>
  <c r="H20" i="2" l="1"/>
  <c r="G20" i="2" l="1"/>
  <c r="D20" i="2"/>
  <c r="K20" i="2" s="1"/>
  <c r="C21" i="2" l="1"/>
  <c r="F21" i="2"/>
  <c r="E21" i="2" s="1"/>
  <c r="J21" i="2" l="1"/>
  <c r="B21" i="2"/>
  <c r="H21" i="2" s="1"/>
  <c r="G21" i="2" l="1"/>
  <c r="D21" i="2"/>
  <c r="C22" i="2" s="1"/>
  <c r="F22" i="2" l="1"/>
  <c r="E22" i="2" s="1"/>
  <c r="K21" i="2"/>
  <c r="B22" i="2"/>
  <c r="J22" i="2" l="1"/>
  <c r="H22" i="2"/>
  <c r="G22" i="2" s="1"/>
  <c r="F23" i="2" l="1"/>
  <c r="E23" i="2" s="1"/>
  <c r="D22" i="2"/>
  <c r="C23" i="2" s="1"/>
  <c r="K22" i="2" l="1"/>
  <c r="J23" i="2"/>
  <c r="B23" i="2"/>
  <c r="H23" i="2" l="1"/>
  <c r="G23" i="2" l="1"/>
  <c r="D23" i="2"/>
  <c r="C24" i="2" s="1"/>
  <c r="K23" i="2" l="1"/>
  <c r="F24" i="2"/>
  <c r="E24" i="2" s="1"/>
  <c r="B24" i="2"/>
  <c r="J24" i="2" l="1"/>
  <c r="H24" i="2"/>
  <c r="G24" i="2" l="1"/>
  <c r="F25" i="2" s="1"/>
  <c r="E25" i="2" s="1"/>
  <c r="D24" i="2"/>
  <c r="K24" i="2" l="1"/>
  <c r="C25" i="2"/>
  <c r="B25" i="2" s="1"/>
  <c r="J25" i="2" l="1"/>
  <c r="H25" i="2"/>
  <c r="G25" i="2" l="1"/>
  <c r="F26" i="2" s="1"/>
  <c r="E26" i="2" s="1"/>
  <c r="D25" i="2"/>
  <c r="K25" i="2" l="1"/>
  <c r="C26" i="2"/>
  <c r="B26" i="2" s="1"/>
  <c r="J26" i="2" l="1"/>
  <c r="H26" i="2"/>
  <c r="G26" i="2" l="1"/>
  <c r="D26" i="2"/>
  <c r="C27" i="2" s="1"/>
  <c r="F27" i="2" l="1"/>
  <c r="E27" i="2" s="1"/>
  <c r="K26" i="2"/>
  <c r="B27" i="2"/>
  <c r="J27" i="2" l="1"/>
  <c r="H27" i="2"/>
  <c r="G27" i="2" l="1"/>
  <c r="F28" i="2" s="1"/>
  <c r="E28" i="2" s="1"/>
  <c r="D27" i="2"/>
  <c r="K27" i="2" l="1"/>
  <c r="C28" i="2"/>
  <c r="B28" i="2" s="1"/>
  <c r="J28" i="2" l="1"/>
  <c r="H28" i="2"/>
  <c r="D28" i="2" l="1"/>
  <c r="C29" i="2" s="1"/>
  <c r="G28" i="2"/>
  <c r="K28" i="2" l="1"/>
  <c r="F29" i="2"/>
  <c r="E29" i="2" s="1"/>
  <c r="B29" i="2"/>
  <c r="J29" i="2" l="1"/>
  <c r="H29" i="2"/>
  <c r="G29" i="2" l="1"/>
  <c r="F30" i="2" s="1"/>
  <c r="E30" i="2" s="1"/>
  <c r="D29" i="2"/>
  <c r="K29" i="2" l="1"/>
  <c r="C30" i="2"/>
  <c r="B30" i="2" s="1"/>
  <c r="J30" i="2" l="1"/>
  <c r="H30" i="2"/>
  <c r="D30" i="2" l="1"/>
  <c r="C31" i="2" s="1"/>
  <c r="G30" i="2"/>
  <c r="K30" i="2" l="1"/>
  <c r="F31" i="2"/>
  <c r="E31" i="2" s="1"/>
  <c r="B31" i="2"/>
  <c r="J31" i="2" l="1"/>
  <c r="H31" i="2"/>
  <c r="G31" i="2" l="1"/>
  <c r="F32" i="2" s="1"/>
  <c r="E32" i="2" s="1"/>
  <c r="D31" i="2"/>
  <c r="C32" i="2" s="1"/>
  <c r="K31" i="2" l="1"/>
  <c r="B32" i="2"/>
  <c r="J32" i="2"/>
  <c r="H32" i="2" l="1"/>
  <c r="G32" i="2" l="1"/>
  <c r="F33" i="2" s="1"/>
  <c r="E33" i="2" s="1"/>
  <c r="D32" i="2"/>
  <c r="C33" i="2" l="1"/>
  <c r="K32" i="2"/>
  <c r="J33" i="2" l="1"/>
  <c r="B33" i="2"/>
  <c r="H33" i="2" l="1"/>
  <c r="D33" i="2" l="1"/>
  <c r="C34" i="2" s="1"/>
  <c r="G33" i="2"/>
  <c r="F34" i="2" s="1"/>
  <c r="E34" i="2" s="1"/>
  <c r="K33" i="2" l="1"/>
  <c r="B34" i="2"/>
  <c r="J34" i="2"/>
  <c r="H34" i="2" l="1"/>
  <c r="G34" i="2" l="1"/>
  <c r="F35" i="2" s="1"/>
  <c r="E35" i="2" s="1"/>
  <c r="D34" i="2"/>
  <c r="C35" i="2" l="1"/>
  <c r="K34" i="2"/>
  <c r="J35" i="2" l="1"/>
  <c r="B35" i="2"/>
  <c r="H35" i="2" l="1"/>
  <c r="G35" i="2" l="1"/>
  <c r="F36" i="2" s="1"/>
  <c r="E36" i="2" s="1"/>
  <c r="D35" i="2"/>
  <c r="K35" i="2" l="1"/>
  <c r="C36" i="2"/>
  <c r="B36" i="2" s="1"/>
  <c r="H36" i="2" s="1"/>
  <c r="D36" i="2" l="1"/>
  <c r="C37" i="2" s="1"/>
  <c r="J36" i="2"/>
  <c r="G36" i="2"/>
  <c r="F37" i="2" s="1"/>
  <c r="E37" i="2" s="1"/>
  <c r="K36" i="2" l="1"/>
  <c r="J37" i="2"/>
  <c r="B37" i="2"/>
  <c r="H37" i="2" l="1"/>
  <c r="G37" i="2" l="1"/>
  <c r="D37" i="2"/>
  <c r="C38" i="2" s="1"/>
  <c r="F38" i="2" l="1"/>
  <c r="E38" i="2" s="1"/>
  <c r="K37" i="2"/>
  <c r="B38" i="2"/>
  <c r="J38" i="2" l="1"/>
  <c r="H38" i="2"/>
  <c r="G38" i="2" l="1"/>
  <c r="F39" i="2" s="1"/>
  <c r="E39" i="2" s="1"/>
  <c r="D38" i="2"/>
  <c r="C39" i="2" s="1"/>
  <c r="K38" i="2" l="1"/>
  <c r="J39" i="2"/>
  <c r="B39" i="2"/>
  <c r="H39" i="2" l="1"/>
  <c r="G39" i="2" l="1"/>
  <c r="D39" i="2"/>
  <c r="C40" i="2" s="1"/>
  <c r="K39" i="2" l="1"/>
  <c r="F40" i="2"/>
  <c r="E40" i="2" s="1"/>
  <c r="B40" i="2"/>
  <c r="J40" i="2" l="1"/>
  <c r="H40" i="2"/>
  <c r="G40" i="2" l="1"/>
  <c r="F41" i="2" s="1"/>
  <c r="E41" i="2" s="1"/>
  <c r="D40" i="2"/>
  <c r="C41" i="2" s="1"/>
  <c r="K40" i="2" l="1"/>
  <c r="J41" i="2"/>
  <c r="B41" i="2"/>
  <c r="H41" i="2" l="1"/>
  <c r="D41" i="2" l="1"/>
  <c r="G41" i="2"/>
  <c r="K41" i="2" l="1"/>
  <c r="F42" i="2"/>
  <c r="E42" i="2" s="1"/>
  <c r="C42" i="2"/>
  <c r="J42" i="2" l="1"/>
  <c r="B42" i="2"/>
  <c r="H42" i="2" l="1"/>
  <c r="D42" i="2" l="1"/>
  <c r="C43" i="2" s="1"/>
  <c r="G42" i="2"/>
  <c r="F43" i="2" s="1"/>
  <c r="E43" i="2" s="1"/>
  <c r="J43" i="2" l="1"/>
  <c r="K42" i="2"/>
  <c r="B43" i="2"/>
  <c r="H43" i="2" l="1"/>
  <c r="D43" i="2" l="1"/>
  <c r="C44" i="2" s="1"/>
  <c r="B44" i="2" s="1"/>
  <c r="G43" i="2"/>
  <c r="F44" i="2" s="1"/>
  <c r="E44" i="2" l="1"/>
  <c r="H44" i="2" s="1"/>
  <c r="J44" i="2"/>
  <c r="K43" i="2"/>
  <c r="G44" i="2" l="1"/>
  <c r="F45" i="2" s="1"/>
  <c r="E45" i="2" s="1"/>
  <c r="D44" i="2"/>
  <c r="C45" i="2" s="1"/>
  <c r="K44" i="2" l="1"/>
  <c r="J45" i="2"/>
  <c r="B45" i="2"/>
  <c r="H45" i="2" l="1"/>
  <c r="G45" i="2" l="1"/>
  <c r="D45" i="2"/>
  <c r="C46" i="2" s="1"/>
  <c r="F46" i="2" l="1"/>
  <c r="E46" i="2" s="1"/>
  <c r="K45" i="2"/>
  <c r="B46" i="2"/>
  <c r="J46" i="2" l="1"/>
  <c r="H46" i="2"/>
  <c r="G46" i="2" l="1"/>
  <c r="F47" i="2" s="1"/>
  <c r="E47" i="2" s="1"/>
  <c r="D46" i="2"/>
  <c r="C47" i="2" s="1"/>
  <c r="K46" i="2" l="1"/>
  <c r="J47" i="2"/>
  <c r="B47" i="2"/>
  <c r="H47" i="2" l="1"/>
  <c r="G47" i="2" l="1"/>
  <c r="F48" i="2" s="1"/>
  <c r="E48" i="2" s="1"/>
  <c r="D47" i="2"/>
  <c r="C48" i="2" s="1"/>
  <c r="K47" i="2" l="1"/>
  <c r="J48" i="2"/>
  <c r="B48" i="2"/>
  <c r="H48" i="2" l="1"/>
  <c r="G48" i="2" l="1"/>
  <c r="D48" i="2"/>
  <c r="K48" i="2" l="1"/>
  <c r="F49" i="2"/>
  <c r="E49" i="2" s="1"/>
  <c r="C49" i="2"/>
  <c r="B49" i="2" s="1"/>
  <c r="J49" i="2" l="1"/>
  <c r="H49" i="2"/>
  <c r="G49" i="2" l="1"/>
  <c r="F50" i="2" s="1"/>
  <c r="E50" i="2" s="1"/>
  <c r="D49" i="2"/>
  <c r="C50" i="2" s="1"/>
  <c r="K49" i="2" l="1"/>
  <c r="J50" i="2"/>
  <c r="B50" i="2"/>
  <c r="H50" i="2" l="1"/>
  <c r="G50" i="2" l="1"/>
  <c r="D50" i="2"/>
  <c r="K50" i="2" l="1"/>
  <c r="F51" i="2"/>
  <c r="E51" i="2" s="1"/>
  <c r="C51" i="2"/>
  <c r="B51" i="2" s="1"/>
  <c r="J51" i="2" l="1"/>
  <c r="H51" i="2"/>
  <c r="G51" i="2" l="1"/>
  <c r="F52" i="2" s="1"/>
  <c r="E52" i="2" s="1"/>
  <c r="D51" i="2"/>
  <c r="C52" i="2" s="1"/>
  <c r="K51" i="2" l="1"/>
  <c r="J52" i="2"/>
  <c r="B52" i="2"/>
  <c r="H52" i="2" l="1"/>
  <c r="G52" i="2" l="1"/>
  <c r="F53" i="2" s="1"/>
  <c r="E53" i="2" s="1"/>
  <c r="D52" i="2"/>
  <c r="C53" i="2" s="1"/>
  <c r="K52" i="2" l="1"/>
  <c r="J53" i="2"/>
  <c r="B53" i="2"/>
  <c r="H53" i="2" l="1"/>
  <c r="G53" i="2" l="1"/>
  <c r="D53" i="2"/>
  <c r="K53" i="2" l="1"/>
  <c r="F54" i="2"/>
  <c r="E54" i="2" s="1"/>
  <c r="C54" i="2"/>
  <c r="B54" i="2" s="1"/>
  <c r="J54" i="2" l="1"/>
  <c r="H54" i="2"/>
  <c r="G54" i="2" l="1"/>
  <c r="F55" i="2" s="1"/>
  <c r="E55" i="2" s="1"/>
  <c r="D54" i="2"/>
  <c r="K54" i="2" l="1"/>
  <c r="C55" i="2"/>
  <c r="J55" i="2" s="1"/>
  <c r="B55" i="2" l="1"/>
  <c r="H55" i="2" s="1"/>
  <c r="G55" i="2" l="1"/>
  <c r="D55" i="2"/>
  <c r="K55" i="2" l="1"/>
  <c r="F56" i="2"/>
  <c r="E56" i="2" s="1"/>
  <c r="C56" i="2"/>
  <c r="J56" i="2" l="1"/>
  <c r="B56" i="2"/>
  <c r="H56" i="2" s="1"/>
  <c r="G56" i="2" l="1"/>
  <c r="F57" i="2" s="1"/>
  <c r="E57" i="2" s="1"/>
  <c r="D56" i="2"/>
  <c r="K56" i="2" l="1"/>
  <c r="C57" i="2"/>
  <c r="J57" i="2" s="1"/>
  <c r="B57" i="2" l="1"/>
  <c r="H57" i="2" l="1"/>
  <c r="G57" i="2" l="1"/>
  <c r="D57" i="2"/>
  <c r="C58" i="2" s="1"/>
  <c r="K57" i="2" l="1"/>
  <c r="F58" i="2"/>
  <c r="E58" i="2" s="1"/>
  <c r="B58" i="2"/>
  <c r="J58" i="2" l="1"/>
  <c r="H58" i="2"/>
  <c r="G58" i="2" l="1"/>
  <c r="F59" i="2" s="1"/>
  <c r="E59" i="2" s="1"/>
  <c r="D58" i="2"/>
  <c r="C59" i="2" l="1"/>
  <c r="K58" i="2"/>
  <c r="J59" i="2" l="1"/>
  <c r="B59" i="2"/>
  <c r="H59" i="2" l="1"/>
  <c r="G59" i="2" l="1"/>
  <c r="D59" i="2"/>
  <c r="C60" i="2" s="1"/>
  <c r="F60" i="2" l="1"/>
  <c r="E60" i="2" s="1"/>
  <c r="K59" i="2"/>
  <c r="B60" i="2"/>
  <c r="J60" i="2" l="1"/>
  <c r="H60" i="2"/>
  <c r="G60" i="2" l="1"/>
  <c r="F61" i="2" s="1"/>
  <c r="E61" i="2" s="1"/>
  <c r="D60" i="2"/>
  <c r="C61" i="2" s="1"/>
  <c r="K60" i="2" l="1"/>
  <c r="J61" i="2"/>
  <c r="B61" i="2"/>
  <c r="H61" i="2" l="1"/>
  <c r="G61" i="2" l="1"/>
  <c r="D61" i="2"/>
  <c r="K61" i="2" l="1"/>
  <c r="F62" i="2"/>
  <c r="E62" i="2" s="1"/>
  <c r="C62" i="2"/>
  <c r="B62" i="2" s="1"/>
  <c r="J62" i="2" l="1"/>
  <c r="H62" i="2"/>
  <c r="G62" i="2" s="1"/>
  <c r="D62" i="2" l="1"/>
  <c r="F63" i="2"/>
  <c r="E63" i="2" s="1"/>
  <c r="C63" i="2" l="1"/>
  <c r="K62" i="2"/>
  <c r="J63" i="2" l="1"/>
  <c r="B63" i="2"/>
  <c r="H63" i="2" l="1"/>
  <c r="G63" i="2" l="1"/>
  <c r="F64" i="2" s="1"/>
  <c r="E64" i="2" s="1"/>
  <c r="D63" i="2"/>
  <c r="C64" i="2" s="1"/>
  <c r="K63" i="2" l="1"/>
  <c r="B64" i="2"/>
  <c r="J64" i="2"/>
  <c r="H64" i="2" l="1"/>
  <c r="G64" i="2" l="1"/>
  <c r="F65" i="2" s="1"/>
  <c r="E65" i="2" s="1"/>
  <c r="D64" i="2"/>
  <c r="C65" i="2" l="1"/>
  <c r="K64" i="2"/>
  <c r="J65" i="2" l="1"/>
  <c r="B65" i="2"/>
  <c r="H65" i="2" l="1"/>
  <c r="D65" i="2" l="1"/>
  <c r="C66" i="2" s="1"/>
  <c r="G65" i="2"/>
  <c r="K65" i="2" l="1"/>
  <c r="F66" i="2"/>
  <c r="E66" i="2" s="1"/>
  <c r="B66" i="2"/>
  <c r="J66" i="2" l="1"/>
  <c r="H66" i="2"/>
  <c r="G66" i="2" l="1"/>
  <c r="F67" i="2" s="1"/>
  <c r="E67" i="2" s="1"/>
  <c r="D66" i="2"/>
  <c r="C67" i="2" l="1"/>
  <c r="K66" i="2"/>
  <c r="J67" i="2" l="1"/>
  <c r="B67" i="2"/>
  <c r="H67" i="2" l="1"/>
  <c r="G67" i="2" l="1"/>
  <c r="D67" i="2"/>
  <c r="C68" i="2" s="1"/>
  <c r="F68" i="2" l="1"/>
  <c r="E68" i="2" s="1"/>
  <c r="K67" i="2"/>
  <c r="B68" i="2"/>
  <c r="J68" i="2" l="1"/>
  <c r="H68" i="2"/>
  <c r="G68" i="2" l="1"/>
  <c r="F69" i="2" s="1"/>
  <c r="E69" i="2" s="1"/>
  <c r="D68" i="2"/>
  <c r="C69" i="2" s="1"/>
  <c r="K68" i="2" l="1"/>
  <c r="J69" i="2"/>
  <c r="B69" i="2"/>
  <c r="H69" i="2" l="1"/>
  <c r="G69" i="2" l="1"/>
  <c r="D69" i="2"/>
  <c r="C70" i="2" s="1"/>
  <c r="F70" i="2" l="1"/>
  <c r="E70" i="2" s="1"/>
  <c r="K69" i="2"/>
  <c r="B70" i="2"/>
  <c r="J70" i="2" l="1"/>
  <c r="H70" i="2"/>
  <c r="G70" i="2" l="1"/>
  <c r="F71" i="2" s="1"/>
  <c r="E71" i="2" s="1"/>
  <c r="D70" i="2"/>
  <c r="K70" i="2" l="1"/>
  <c r="C71" i="2"/>
  <c r="J71" i="2" s="1"/>
  <c r="B71" i="2" l="1"/>
  <c r="H71" i="2" s="1"/>
  <c r="G71" i="2" l="1"/>
  <c r="D71" i="2"/>
  <c r="C72" i="2" s="1"/>
  <c r="F72" i="2" l="1"/>
  <c r="E72" i="2" s="1"/>
  <c r="K71" i="2"/>
  <c r="B72" i="2"/>
  <c r="J72" i="2" l="1"/>
  <c r="H72" i="2"/>
  <c r="G72" i="2" l="1"/>
  <c r="F73" i="2" s="1"/>
  <c r="E73" i="2" s="1"/>
  <c r="D72" i="2"/>
  <c r="C73" i="2" s="1"/>
  <c r="K72" i="2" l="1"/>
  <c r="J73" i="2"/>
  <c r="B73" i="2"/>
  <c r="H73" i="2" l="1"/>
  <c r="G73" i="2" l="1"/>
  <c r="D73" i="2"/>
  <c r="C74" i="2" s="1"/>
  <c r="K73" i="2" l="1"/>
  <c r="F74" i="2"/>
  <c r="E74" i="2" s="1"/>
  <c r="B74" i="2"/>
  <c r="J74" i="2" l="1"/>
  <c r="H74" i="2"/>
  <c r="G74" i="2" l="1"/>
  <c r="F75" i="2" s="1"/>
  <c r="E75" i="2" s="1"/>
  <c r="D74" i="2"/>
  <c r="C75" i="2" s="1"/>
  <c r="K74" i="2" l="1"/>
  <c r="J75" i="2"/>
  <c r="B75" i="2"/>
  <c r="H75" i="2" l="1"/>
  <c r="G75" i="2" l="1"/>
  <c r="D75" i="2"/>
  <c r="C76" i="2" s="1"/>
  <c r="K75" i="2" l="1"/>
  <c r="F76" i="2"/>
  <c r="E76" i="2" s="1"/>
  <c r="B76" i="2"/>
  <c r="J76" i="2" l="1"/>
  <c r="H76" i="2"/>
  <c r="G76" i="2" l="1"/>
  <c r="F77" i="2" s="1"/>
  <c r="E77" i="2" s="1"/>
  <c r="D76" i="2"/>
  <c r="C77" i="2" s="1"/>
  <c r="K76" i="2" l="1"/>
  <c r="J77" i="2"/>
  <c r="B77" i="2"/>
  <c r="H77" i="2" l="1"/>
  <c r="G77" i="2" l="1"/>
  <c r="D77" i="2"/>
  <c r="C78" i="2" s="1"/>
  <c r="K77" i="2" l="1"/>
  <c r="F78" i="2"/>
  <c r="E78" i="2" s="1"/>
  <c r="B78" i="2"/>
  <c r="J78" i="2" l="1"/>
  <c r="H78" i="2"/>
  <c r="G78" i="2" l="1"/>
  <c r="F79" i="2" s="1"/>
  <c r="E79" i="2" s="1"/>
  <c r="D78" i="2"/>
  <c r="C79" i="2" s="1"/>
  <c r="K78" i="2" l="1"/>
  <c r="J79" i="2"/>
  <c r="B79" i="2"/>
  <c r="H79" i="2" l="1"/>
  <c r="G79" i="2" l="1"/>
  <c r="D79" i="2"/>
  <c r="C80" i="2" s="1"/>
  <c r="F80" i="2" l="1"/>
  <c r="E80" i="2" s="1"/>
  <c r="K79" i="2"/>
  <c r="B80" i="2"/>
  <c r="J80" i="2" l="1"/>
  <c r="H80" i="2"/>
  <c r="G80" i="2" l="1"/>
  <c r="F81" i="2" s="1"/>
  <c r="E81" i="2" s="1"/>
  <c r="D80" i="2"/>
  <c r="C81" i="2" s="1"/>
  <c r="K80" i="2" l="1"/>
  <c r="J81" i="2"/>
  <c r="B81" i="2"/>
  <c r="H81" i="2" l="1"/>
  <c r="G81" i="2" l="1"/>
  <c r="D81" i="2"/>
  <c r="C82" i="2" s="1"/>
  <c r="K81" i="2" l="1"/>
  <c r="F82" i="2"/>
  <c r="E82" i="2" s="1"/>
  <c r="B82" i="2"/>
  <c r="J82" i="2" l="1"/>
  <c r="H82" i="2"/>
  <c r="G82" i="2" l="1"/>
  <c r="F83" i="2" s="1"/>
  <c r="E83" i="2" s="1"/>
  <c r="D82" i="2"/>
  <c r="C83" i="2" s="1"/>
  <c r="K82" i="2" l="1"/>
  <c r="J83" i="2"/>
  <c r="B83" i="2"/>
  <c r="H83" i="2" l="1"/>
  <c r="G83" i="2" l="1"/>
  <c r="D83" i="2"/>
  <c r="K83" i="2" l="1"/>
  <c r="F84" i="2"/>
  <c r="E84" i="2" s="1"/>
  <c r="C84" i="2"/>
  <c r="B84" i="2" s="1"/>
  <c r="J84" i="2" l="1"/>
  <c r="H84" i="2"/>
  <c r="G84" i="2" l="1"/>
  <c r="F85" i="2" s="1"/>
  <c r="E85" i="2" s="1"/>
  <c r="D84" i="2"/>
  <c r="K84" i="2" l="1"/>
  <c r="C85" i="2"/>
  <c r="B85" i="2" s="1"/>
  <c r="J85" i="2" l="1"/>
  <c r="H85" i="2"/>
  <c r="G85" i="2" l="1"/>
  <c r="D85" i="2"/>
  <c r="C86" i="2" s="1"/>
  <c r="F86" i="2" l="1"/>
  <c r="E86" i="2" s="1"/>
  <c r="K85" i="2"/>
  <c r="B86" i="2"/>
  <c r="J86" i="2" l="1"/>
  <c r="H86" i="2"/>
  <c r="G86" i="2" l="1"/>
  <c r="F87" i="2" s="1"/>
  <c r="E87" i="2" s="1"/>
  <c r="D86" i="2"/>
  <c r="C87" i="2" s="1"/>
  <c r="K86" i="2" l="1"/>
  <c r="J87" i="2"/>
  <c r="B87" i="2"/>
  <c r="H87" i="2" l="1"/>
  <c r="G87" i="2" l="1"/>
  <c r="D87" i="2"/>
  <c r="C88" i="2" s="1"/>
  <c r="K87" i="2" l="1"/>
  <c r="F88" i="2"/>
  <c r="E88" i="2" s="1"/>
  <c r="B88" i="2"/>
  <c r="J88" i="2" l="1"/>
  <c r="H88" i="2"/>
  <c r="G88" i="2" l="1"/>
  <c r="F89" i="2" s="1"/>
  <c r="E89" i="2" s="1"/>
  <c r="D88" i="2"/>
  <c r="C89" i="2" s="1"/>
  <c r="K88" i="2" l="1"/>
  <c r="J89" i="2"/>
  <c r="B89" i="2"/>
  <c r="H89" i="2" l="1"/>
  <c r="G89" i="2" l="1"/>
  <c r="D89" i="2"/>
  <c r="K89" i="2" l="1"/>
  <c r="F90" i="2"/>
  <c r="E90" i="2" s="1"/>
  <c r="C90" i="2"/>
  <c r="B90" i="2" s="1"/>
  <c r="J90" i="2" l="1"/>
  <c r="H90" i="2"/>
  <c r="G90" i="2" l="1"/>
  <c r="F91" i="2" s="1"/>
  <c r="E91" i="2" s="1"/>
  <c r="D90" i="2"/>
  <c r="C91" i="2" s="1"/>
  <c r="K90" i="2" l="1"/>
  <c r="J91" i="2"/>
  <c r="B91" i="2"/>
  <c r="H91" i="2" l="1"/>
  <c r="G91" i="2" l="1"/>
  <c r="D91" i="2"/>
  <c r="C92" i="2" s="1"/>
  <c r="F92" i="2" l="1"/>
  <c r="E92" i="2" s="1"/>
  <c r="K91" i="2"/>
  <c r="B92" i="2"/>
  <c r="J92" i="2" l="1"/>
  <c r="H92" i="2"/>
  <c r="G92" i="2" l="1"/>
  <c r="F93" i="2" s="1"/>
  <c r="E93" i="2" s="1"/>
  <c r="D92" i="2"/>
  <c r="C93" i="2" s="1"/>
  <c r="K92" i="2" l="1"/>
  <c r="J93" i="2"/>
  <c r="B93" i="2"/>
  <c r="H93" i="2" l="1"/>
  <c r="G93" i="2" l="1"/>
  <c r="D93" i="2"/>
  <c r="C94" i="2" s="1"/>
  <c r="F94" i="2" l="1"/>
  <c r="E94" i="2" s="1"/>
  <c r="K93" i="2"/>
  <c r="B94" i="2"/>
  <c r="J94" i="2" l="1"/>
  <c r="H94" i="2"/>
  <c r="G94" i="2" l="1"/>
  <c r="F95" i="2" s="1"/>
  <c r="E95" i="2" s="1"/>
  <c r="D94" i="2"/>
  <c r="C95" i="2" s="1"/>
  <c r="K94" i="2" l="1"/>
  <c r="J95" i="2"/>
  <c r="B95" i="2"/>
  <c r="H95" i="2" l="1"/>
  <c r="G95" i="2" l="1"/>
  <c r="D95" i="2"/>
  <c r="C96" i="2" s="1"/>
  <c r="K95" i="2" l="1"/>
  <c r="F96" i="2"/>
  <c r="E96" i="2" s="1"/>
  <c r="B96" i="2"/>
  <c r="J96" i="2" l="1"/>
  <c r="H96" i="2"/>
  <c r="G96" i="2" l="1"/>
  <c r="F97" i="2" s="1"/>
  <c r="E97" i="2" s="1"/>
  <c r="D96" i="2"/>
  <c r="K96" i="2" l="1"/>
  <c r="C97" i="2"/>
  <c r="B97" i="2" s="1"/>
  <c r="J97" i="2" l="1"/>
  <c r="H97" i="2"/>
  <c r="G97" i="2" l="1"/>
  <c r="D97" i="2"/>
  <c r="C98" i="2" s="1"/>
  <c r="F98" i="2" l="1"/>
  <c r="E98" i="2" s="1"/>
  <c r="K97" i="2"/>
  <c r="B98" i="2"/>
  <c r="J98" i="2" l="1"/>
  <c r="H98" i="2"/>
  <c r="G98" i="2" l="1"/>
  <c r="F99" i="2" s="1"/>
  <c r="E99" i="2" s="1"/>
  <c r="D98" i="2"/>
  <c r="C99" i="2" s="1"/>
  <c r="K98" i="2" l="1"/>
  <c r="J99" i="2"/>
  <c r="B99" i="2"/>
  <c r="H99" i="2" l="1"/>
  <c r="G99" i="2" l="1"/>
  <c r="D99" i="2"/>
  <c r="C100" i="2" s="1"/>
  <c r="K99" i="2" l="1"/>
  <c r="F100" i="2"/>
  <c r="E100" i="2" s="1"/>
  <c r="B100" i="2"/>
  <c r="J100" i="2" l="1"/>
  <c r="H100" i="2"/>
  <c r="G100" i="2" l="1"/>
  <c r="F101" i="2" s="1"/>
  <c r="E101" i="2" s="1"/>
  <c r="D100" i="2"/>
  <c r="C101" i="2" s="1"/>
  <c r="K100" i="2" l="1"/>
  <c r="J101" i="2"/>
  <c r="B101" i="2"/>
  <c r="H101" i="2" l="1"/>
  <c r="G101" i="2" l="1"/>
  <c r="D101" i="2"/>
  <c r="C102" i="2" s="1"/>
  <c r="F102" i="2" l="1"/>
  <c r="E102" i="2" s="1"/>
  <c r="K101" i="2"/>
  <c r="B102" i="2"/>
  <c r="J102" i="2" l="1"/>
  <c r="H102" i="2"/>
  <c r="G102" i="2" l="1"/>
  <c r="F103" i="2" s="1"/>
  <c r="E103" i="2" s="1"/>
  <c r="D102" i="2"/>
  <c r="C103" i="2" s="1"/>
  <c r="K102" i="2" l="1"/>
  <c r="J103" i="2"/>
  <c r="B103" i="2"/>
  <c r="H103" i="2" l="1"/>
  <c r="G103" i="2" l="1"/>
  <c r="D103" i="2"/>
  <c r="K103" i="2" l="1"/>
  <c r="F104" i="2"/>
  <c r="E104" i="2" s="1"/>
  <c r="C104" i="2"/>
  <c r="B104" i="2" s="1"/>
  <c r="J104" i="2" l="1"/>
  <c r="H104" i="2"/>
  <c r="G104" i="2" l="1"/>
  <c r="F105" i="2" s="1"/>
  <c r="E105" i="2" s="1"/>
  <c r="D104" i="2"/>
  <c r="C105" i="2" s="1"/>
  <c r="K104" i="2" l="1"/>
  <c r="J105" i="2"/>
  <c r="B105" i="2"/>
  <c r="H105" i="2" l="1"/>
  <c r="G105" i="2" l="1"/>
  <c r="D105" i="2"/>
  <c r="C106" i="2" s="1"/>
  <c r="K105" i="2" l="1"/>
  <c r="F106" i="2"/>
  <c r="E106" i="2" s="1"/>
  <c r="B106" i="2"/>
  <c r="J106" i="2" l="1"/>
  <c r="H106" i="2"/>
  <c r="G106" i="2" l="1"/>
  <c r="F107" i="2" s="1"/>
  <c r="E107" i="2" s="1"/>
  <c r="D106" i="2"/>
  <c r="C107" i="2" s="1"/>
  <c r="K106" i="2" l="1"/>
  <c r="B107" i="2"/>
  <c r="J107" i="2"/>
  <c r="H107" i="2" l="1"/>
  <c r="G107" i="2" l="1"/>
  <c r="F108" i="2" s="1"/>
  <c r="E108" i="2" s="1"/>
  <c r="D107" i="2"/>
  <c r="C108" i="2" l="1"/>
  <c r="K107" i="2"/>
  <c r="J108" i="2" l="1"/>
  <c r="B108" i="2"/>
  <c r="H108" i="2" l="1"/>
  <c r="G108" i="2" l="1"/>
  <c r="D108" i="2"/>
  <c r="K108" i="2" l="1"/>
  <c r="F109" i="2"/>
  <c r="E109" i="2" s="1"/>
  <c r="C109" i="2"/>
  <c r="B109" i="2" s="1"/>
  <c r="J109" i="2" l="1"/>
  <c r="H109" i="2"/>
  <c r="G109" i="2" l="1"/>
  <c r="F110" i="2" s="1"/>
  <c r="E110" i="2" s="1"/>
  <c r="D109" i="2"/>
  <c r="C110" i="2" s="1"/>
  <c r="K109" i="2" l="1"/>
  <c r="J110" i="2"/>
  <c r="B110" i="2"/>
  <c r="H110" i="2" l="1"/>
  <c r="G110" i="2" l="1"/>
  <c r="D110" i="2"/>
  <c r="C111" i="2" s="1"/>
  <c r="F111" i="2" l="1"/>
  <c r="E111" i="2" s="1"/>
  <c r="K110" i="2"/>
  <c r="B111" i="2"/>
  <c r="J111" i="2" l="1"/>
  <c r="H111" i="2"/>
  <c r="G111" i="2" l="1"/>
  <c r="F112" i="2" s="1"/>
  <c r="E112" i="2" s="1"/>
  <c r="D111" i="2"/>
  <c r="C112" i="2" s="1"/>
  <c r="K111" i="2" l="1"/>
  <c r="J112" i="2"/>
  <c r="B112" i="2"/>
  <c r="H112" i="2" l="1"/>
  <c r="G112" i="2" l="1"/>
  <c r="D112" i="2"/>
  <c r="C113" i="2" s="1"/>
  <c r="F113" i="2" l="1"/>
  <c r="E113" i="2" s="1"/>
  <c r="K112" i="2"/>
  <c r="B113" i="2"/>
  <c r="J113" i="2" l="1"/>
  <c r="H113" i="2"/>
  <c r="G113" i="2" l="1"/>
  <c r="F114" i="2" s="1"/>
  <c r="E114" i="2" s="1"/>
  <c r="D113" i="2"/>
  <c r="C114" i="2" s="1"/>
  <c r="K113" i="2" l="1"/>
  <c r="J114" i="2"/>
  <c r="B114" i="2"/>
  <c r="H114" i="2" l="1"/>
  <c r="G114" i="2" l="1"/>
  <c r="D114" i="2"/>
  <c r="K114" i="2" l="1"/>
  <c r="F115" i="2"/>
  <c r="E115" i="2" s="1"/>
  <c r="C115" i="2"/>
  <c r="B115" i="2" s="1"/>
  <c r="J115" i="2" l="1"/>
  <c r="H115" i="2"/>
  <c r="G115" i="2" l="1"/>
  <c r="F116" i="2" s="1"/>
  <c r="E116" i="2" s="1"/>
  <c r="D115" i="2"/>
  <c r="K115" i="2" l="1"/>
  <c r="C116" i="2"/>
  <c r="B116" i="2" s="1"/>
  <c r="J116" i="2" l="1"/>
  <c r="H116" i="2"/>
  <c r="G116" i="2" l="1"/>
  <c r="D116" i="2"/>
  <c r="K116" i="2" l="1"/>
  <c r="F117" i="2"/>
  <c r="E117" i="2" s="1"/>
  <c r="C117" i="2"/>
  <c r="B117" i="2" s="1"/>
  <c r="J117" i="2" l="1"/>
  <c r="H117" i="2"/>
  <c r="G117" i="2" l="1"/>
  <c r="F118" i="2" s="1"/>
  <c r="E118" i="2" s="1"/>
  <c r="D117" i="2"/>
  <c r="K117" i="2" l="1"/>
  <c r="C118" i="2"/>
  <c r="B118" i="2" s="1"/>
  <c r="J118" i="2" l="1"/>
  <c r="H118" i="2"/>
  <c r="G118" i="2" l="1"/>
  <c r="D118" i="2"/>
  <c r="K118" i="2" l="1"/>
  <c r="F119" i="2"/>
  <c r="E119" i="2" s="1"/>
  <c r="C119" i="2"/>
  <c r="B119" i="2" s="1"/>
  <c r="J119" i="2" l="1"/>
  <c r="H119" i="2"/>
  <c r="G119" i="2" l="1"/>
  <c r="F120" i="2" s="1"/>
  <c r="E120" i="2" s="1"/>
  <c r="D119" i="2"/>
  <c r="C120" i="2" s="1"/>
  <c r="K119" i="2" l="1"/>
  <c r="J120" i="2"/>
  <c r="B120" i="2"/>
  <c r="H120" i="2" l="1"/>
  <c r="G120" i="2" l="1"/>
  <c r="D120" i="2"/>
  <c r="K120" i="2" l="1"/>
  <c r="F121" i="2"/>
  <c r="E121" i="2" s="1"/>
  <c r="C121" i="2"/>
  <c r="B121" i="2" s="1"/>
  <c r="J121" i="2" l="1"/>
  <c r="H121" i="2"/>
  <c r="G121" i="2" l="1"/>
  <c r="F122" i="2" s="1"/>
  <c r="E122" i="2" s="1"/>
  <c r="D121" i="2"/>
  <c r="C122" i="2" s="1"/>
  <c r="K121" i="2" l="1"/>
  <c r="J122" i="2"/>
  <c r="B122" i="2"/>
  <c r="H122" i="2" l="1"/>
  <c r="G122" i="2" l="1"/>
  <c r="D122" i="2"/>
  <c r="C123" i="2" s="1"/>
  <c r="F123" i="2" l="1"/>
  <c r="E123" i="2" s="1"/>
  <c r="K122" i="2"/>
  <c r="B123" i="2"/>
  <c r="J123" i="2" l="1"/>
  <c r="H123" i="2"/>
  <c r="G123" i="2" l="1"/>
  <c r="F124" i="2" s="1"/>
  <c r="E124" i="2" s="1"/>
  <c r="D123" i="2"/>
  <c r="C124" i="2" l="1"/>
  <c r="K123" i="2"/>
  <c r="J124" i="2" l="1"/>
  <c r="B124" i="2"/>
  <c r="H124" i="2" l="1"/>
  <c r="D124" i="2" l="1"/>
  <c r="G124" i="2"/>
  <c r="K124" i="2" l="1"/>
</calcChain>
</file>

<file path=xl/sharedStrings.xml><?xml version="1.0" encoding="utf-8"?>
<sst xmlns="http://schemas.openxmlformats.org/spreadsheetml/2006/main" count="25" uniqueCount="25">
  <si>
    <r>
      <t>a</t>
    </r>
    <r>
      <rPr>
        <b/>
        <vertAlign val="subscript"/>
        <sz val="12"/>
        <rFont val="Arial"/>
        <family val="2"/>
        <charset val="238"/>
      </rPr>
      <t>x</t>
    </r>
  </si>
  <si>
    <r>
      <t>a</t>
    </r>
    <r>
      <rPr>
        <b/>
        <vertAlign val="subscript"/>
        <sz val="12"/>
        <rFont val="Arial"/>
        <family val="2"/>
        <charset val="238"/>
      </rPr>
      <t>y</t>
    </r>
  </si>
  <si>
    <t>G</t>
  </si>
  <si>
    <t>GM</t>
  </si>
  <si>
    <t xml:space="preserve"> </t>
  </si>
  <si>
    <r>
      <t xml:space="preserve">dt </t>
    </r>
    <r>
      <rPr>
        <sz val="12"/>
        <rFont val="Geneva"/>
        <charset val="238"/>
      </rPr>
      <t>(s)</t>
    </r>
  </si>
  <si>
    <r>
      <t>v</t>
    </r>
    <r>
      <rPr>
        <b/>
        <vertAlign val="subscript"/>
        <sz val="12"/>
        <rFont val="Geneva"/>
        <charset val="238"/>
      </rPr>
      <t>x</t>
    </r>
    <r>
      <rPr>
        <b/>
        <sz val="12"/>
        <rFont val="Geneva"/>
        <charset val="238"/>
      </rPr>
      <t xml:space="preserve"> </t>
    </r>
    <r>
      <rPr>
        <sz val="12"/>
        <rFont val="Geneva"/>
        <charset val="238"/>
      </rPr>
      <t>(km/s)</t>
    </r>
  </si>
  <si>
    <r>
      <t>v</t>
    </r>
    <r>
      <rPr>
        <b/>
        <vertAlign val="subscript"/>
        <sz val="12"/>
        <rFont val="Geneva"/>
        <charset val="238"/>
      </rPr>
      <t>y</t>
    </r>
    <r>
      <rPr>
        <b/>
        <sz val="12"/>
        <rFont val="Geneva"/>
        <charset val="238"/>
      </rPr>
      <t xml:space="preserve"> </t>
    </r>
    <r>
      <rPr>
        <sz val="12"/>
        <rFont val="Geneva"/>
        <charset val="238"/>
      </rPr>
      <t>(km/s)</t>
    </r>
  </si>
  <si>
    <r>
      <t xml:space="preserve">R </t>
    </r>
    <r>
      <rPr>
        <sz val="12"/>
        <rFont val="Geneva"/>
        <charset val="238"/>
      </rPr>
      <t>(km)</t>
    </r>
  </si>
  <si>
    <r>
      <t xml:space="preserve">H </t>
    </r>
    <r>
      <rPr>
        <sz val="12"/>
        <rFont val="Geneva"/>
        <charset val="238"/>
      </rPr>
      <t>(km)</t>
    </r>
  </si>
  <si>
    <r>
      <t xml:space="preserve">r </t>
    </r>
    <r>
      <rPr>
        <sz val="12"/>
        <rFont val="Arial"/>
        <family val="2"/>
        <charset val="238"/>
      </rPr>
      <t>(m)</t>
    </r>
  </si>
  <si>
    <r>
      <t xml:space="preserve">V </t>
    </r>
    <r>
      <rPr>
        <sz val="10"/>
        <rFont val="Geneva"/>
        <charset val="238"/>
      </rPr>
      <t>(m/s)</t>
    </r>
  </si>
  <si>
    <r>
      <t xml:space="preserve">x </t>
    </r>
    <r>
      <rPr>
        <sz val="12"/>
        <rFont val="Arial"/>
        <family val="2"/>
        <charset val="238"/>
      </rPr>
      <t>(m)</t>
    </r>
  </si>
  <si>
    <r>
      <t xml:space="preserve">y </t>
    </r>
    <r>
      <rPr>
        <sz val="12"/>
        <rFont val="Arial"/>
        <family val="2"/>
        <charset val="238"/>
      </rPr>
      <t>(m)</t>
    </r>
  </si>
  <si>
    <r>
      <t>v</t>
    </r>
    <r>
      <rPr>
        <b/>
        <vertAlign val="subscript"/>
        <sz val="12"/>
        <rFont val="Arial"/>
        <family val="2"/>
        <charset val="238"/>
      </rPr>
      <t xml:space="preserve">x </t>
    </r>
    <r>
      <rPr>
        <sz val="12"/>
        <rFont val="Arial"/>
        <family val="2"/>
        <charset val="238"/>
      </rPr>
      <t>(m/s)</t>
    </r>
  </si>
  <si>
    <r>
      <t>v</t>
    </r>
    <r>
      <rPr>
        <b/>
        <vertAlign val="subscript"/>
        <sz val="12"/>
        <rFont val="Arial"/>
        <family val="2"/>
        <charset val="238"/>
      </rPr>
      <t xml:space="preserve">y </t>
    </r>
    <r>
      <rPr>
        <sz val="12"/>
        <rFont val="Arial"/>
        <family val="2"/>
        <charset val="238"/>
      </rPr>
      <t>(m/s)</t>
    </r>
  </si>
  <si>
    <r>
      <t xml:space="preserve">t </t>
    </r>
    <r>
      <rPr>
        <sz val="12"/>
        <rFont val="Arial"/>
        <family val="2"/>
        <charset val="238"/>
      </rPr>
      <t>(s)</t>
    </r>
  </si>
  <si>
    <r>
      <t xml:space="preserve">M </t>
    </r>
    <r>
      <rPr>
        <sz val="12"/>
        <rFont val="Geneva"/>
        <charset val="238"/>
      </rPr>
      <t>(masa)</t>
    </r>
  </si>
  <si>
    <r>
      <t xml:space="preserve">a </t>
    </r>
    <r>
      <rPr>
        <sz val="12"/>
        <rFont val="Arial"/>
        <family val="2"/>
        <charset val="238"/>
      </rPr>
      <t>(m/s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)</t>
    </r>
  </si>
  <si>
    <t>prędkość kołowa</t>
  </si>
  <si>
    <t>okres obiegu na orbicie kołowej</t>
  </si>
  <si>
    <t>(sek)</t>
  </si>
  <si>
    <t>(m/s)</t>
  </si>
  <si>
    <t>(km/s)</t>
  </si>
  <si>
    <t>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</si>
</sst>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"/>
  </numFmts>
  <fonts count="14">
    <font>
      <sz val="10"/>
      <name val="Geneva"/>
      <charset val="238"/>
    </font>
    <font>
      <b/>
      <sz val="10"/>
      <name val="Geneva"/>
      <charset val="238"/>
    </font>
    <font>
      <b/>
      <sz val="12"/>
      <name val="Arial"/>
      <family val="2"/>
      <charset val="238"/>
    </font>
    <font>
      <b/>
      <vertAlign val="subscript"/>
      <sz val="12"/>
      <name val="Arial"/>
      <family val="2"/>
      <charset val="238"/>
    </font>
    <font>
      <b/>
      <sz val="12"/>
      <name val="Geneva"/>
      <charset val="238"/>
    </font>
    <font>
      <sz val="12"/>
      <name val="Geneva"/>
      <charset val="238"/>
    </font>
    <font>
      <sz val="10"/>
      <name val="Geneva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vertAlign val="subscript"/>
      <sz val="12"/>
      <name val="Geneva"/>
      <charset val="238"/>
    </font>
    <font>
      <sz val="12"/>
      <name val="Arial"/>
      <family val="2"/>
      <charset val="238"/>
    </font>
    <font>
      <b/>
      <sz val="12"/>
      <color rgb="FFFF0000"/>
      <name val="Geneva"/>
      <charset val="238"/>
    </font>
    <font>
      <b/>
      <sz val="12"/>
      <color rgb="FFFF0000"/>
      <name val="Calibri"/>
      <family val="2"/>
      <charset val="238"/>
      <scheme val="minor"/>
    </font>
    <font>
      <vertAlign val="superscript"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4">
    <xf numFmtId="0" fontId="0" fillId="0" borderId="0" xfId="0"/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/>
    <xf numFmtId="0" fontId="0" fillId="0" borderId="1" xfId="0" applyBorder="1"/>
    <xf numFmtId="1" fontId="0" fillId="0" borderId="1" xfId="0" applyNumberFormat="1" applyBorder="1" applyAlignment="1"/>
    <xf numFmtId="1" fontId="0" fillId="0" borderId="0" xfId="0" applyNumberFormat="1"/>
    <xf numFmtId="1" fontId="0" fillId="0" borderId="1" xfId="0" applyNumberFormat="1" applyBorder="1"/>
    <xf numFmtId="2" fontId="0" fillId="0" borderId="1" xfId="0" applyNumberFormat="1" applyBorder="1"/>
    <xf numFmtId="1" fontId="0" fillId="0" borderId="4" xfId="1" applyNumberFormat="1" applyFont="1" applyBorder="1" applyAlignment="1">
      <alignment vertical="top"/>
    </xf>
    <xf numFmtId="1" fontId="0" fillId="0" borderId="1" xfId="1" applyNumberFormat="1" applyFont="1" applyBorder="1"/>
    <xf numFmtId="2" fontId="0" fillId="0" borderId="2" xfId="0" applyNumberFormat="1" applyBorder="1" applyAlignment="1">
      <alignment vertical="top"/>
    </xf>
    <xf numFmtId="2" fontId="0" fillId="0" borderId="1" xfId="0" applyNumberFormat="1" applyBorder="1" applyAlignment="1">
      <alignment vertical="top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8" fillId="2" borderId="3" xfId="0" applyFont="1" applyFill="1" applyBorder="1"/>
    <xf numFmtId="1" fontId="0" fillId="0" borderId="1" xfId="0" applyNumberFormat="1" applyBorder="1" applyAlignment="1">
      <alignment vertical="top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3" xfId="0" applyFont="1" applyFill="1" applyBorder="1" applyAlignment="1" applyProtection="1">
      <alignment horizontal="center"/>
      <protection locked="0"/>
    </xf>
    <xf numFmtId="0" fontId="4" fillId="2" borderId="3" xfId="0" applyNumberFormat="1" applyFont="1" applyFill="1" applyBorder="1"/>
    <xf numFmtId="0" fontId="11" fillId="2" borderId="3" xfId="0" applyNumberFormat="1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/>
    <xf numFmtId="0" fontId="11" fillId="0" borderId="0" xfId="0" applyNumberFormat="1" applyFont="1" applyFill="1" applyBorder="1" applyProtection="1">
      <protection locked="0"/>
    </xf>
    <xf numFmtId="0" fontId="12" fillId="0" borderId="0" xfId="0" applyFont="1" applyFill="1" applyBorder="1"/>
    <xf numFmtId="0" fontId="2" fillId="0" borderId="1" xfId="0" applyFont="1" applyBorder="1" applyAlignment="1">
      <alignment horizontal="center"/>
    </xf>
    <xf numFmtId="1" fontId="0" fillId="0" borderId="1" xfId="1" applyNumberFormat="1" applyFont="1" applyBorder="1" applyAlignment="1"/>
    <xf numFmtId="1" fontId="0" fillId="0" borderId="4" xfId="1" applyNumberFormat="1" applyFont="1" applyBorder="1" applyAlignment="1"/>
    <xf numFmtId="2" fontId="0" fillId="0" borderId="1" xfId="0" applyNumberFormat="1" applyBorder="1" applyAlignment="1"/>
    <xf numFmtId="0" fontId="1" fillId="0" borderId="2" xfId="0" applyFont="1" applyBorder="1" applyAlignment="1"/>
    <xf numFmtId="1" fontId="1" fillId="0" borderId="1" xfId="1" applyNumberFormat="1" applyFont="1" applyBorder="1" applyAlignment="1"/>
    <xf numFmtId="164" fontId="1" fillId="0" borderId="1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vertical="top"/>
    </xf>
    <xf numFmtId="0" fontId="0" fillId="0" borderId="0" xfId="0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932414021977334E-2"/>
          <c:y val="3.1290176217436377E-2"/>
          <c:w val="0.92622206852036126"/>
          <c:h val="0.93925639194433641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bg1">
                  <a:lumMod val="50000"/>
                </a:schemeClr>
              </a:solidFill>
            </a:ln>
          </c:spPr>
          <c:marker>
            <c:symbol val="circle"/>
            <c:size val="6"/>
            <c:spPr>
              <a:solidFill>
                <a:srgbClr val="C00000"/>
              </a:solidFill>
              <a:ln w="19050" cap="rnd" cmpd="sng">
                <a:solidFill>
                  <a:srgbClr val="C00000"/>
                </a:solidFill>
                <a:prstDash val="solid"/>
              </a:ln>
            </c:spPr>
          </c:marker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dPt>
            <c:idx val="13"/>
            <c:bubble3D val="0"/>
          </c:dPt>
          <c:dPt>
            <c:idx val="14"/>
            <c:bubble3D val="0"/>
          </c:dPt>
          <c:dPt>
            <c:idx val="15"/>
            <c:bubble3D val="0"/>
          </c:dPt>
          <c:dPt>
            <c:idx val="16"/>
            <c:bubble3D val="0"/>
          </c:dPt>
          <c:dPt>
            <c:idx val="17"/>
            <c:bubble3D val="0"/>
          </c:dPt>
          <c:dPt>
            <c:idx val="18"/>
            <c:bubble3D val="0"/>
          </c:dPt>
          <c:dPt>
            <c:idx val="19"/>
            <c:bubble3D val="0"/>
          </c:dPt>
          <c:dPt>
            <c:idx val="20"/>
            <c:bubble3D val="0"/>
          </c:dPt>
          <c:dPt>
            <c:idx val="21"/>
            <c:bubble3D val="0"/>
          </c:dPt>
          <c:dPt>
            <c:idx val="22"/>
            <c:bubble3D val="0"/>
          </c:dPt>
          <c:dPt>
            <c:idx val="23"/>
            <c:bubble3D val="0"/>
          </c:dPt>
          <c:dPt>
            <c:idx val="24"/>
            <c:bubble3D val="0"/>
          </c:dPt>
          <c:dPt>
            <c:idx val="25"/>
            <c:bubble3D val="0"/>
          </c:dPt>
          <c:dPt>
            <c:idx val="26"/>
            <c:bubble3D val="0"/>
          </c:dPt>
          <c:dPt>
            <c:idx val="27"/>
            <c:bubble3D val="0"/>
          </c:dPt>
          <c:dPt>
            <c:idx val="28"/>
            <c:bubble3D val="0"/>
          </c:dPt>
          <c:dPt>
            <c:idx val="29"/>
            <c:bubble3D val="0"/>
          </c:dPt>
          <c:dPt>
            <c:idx val="30"/>
            <c:bubble3D val="0"/>
          </c:dPt>
          <c:dPt>
            <c:idx val="31"/>
            <c:bubble3D val="0"/>
          </c:dPt>
          <c:dPt>
            <c:idx val="32"/>
            <c:bubble3D val="0"/>
          </c:dPt>
          <c:dPt>
            <c:idx val="33"/>
            <c:bubble3D val="0"/>
          </c:dPt>
          <c:dPt>
            <c:idx val="34"/>
            <c:bubble3D val="0"/>
          </c:dPt>
          <c:dPt>
            <c:idx val="35"/>
            <c:bubble3D val="0"/>
          </c:dPt>
          <c:dPt>
            <c:idx val="36"/>
            <c:bubble3D val="0"/>
          </c:dPt>
          <c:dPt>
            <c:idx val="37"/>
            <c:bubble3D val="0"/>
          </c:dPt>
          <c:dPt>
            <c:idx val="38"/>
            <c:bubble3D val="0"/>
          </c:dPt>
          <c:dPt>
            <c:idx val="39"/>
            <c:bubble3D val="0"/>
          </c:dPt>
          <c:dPt>
            <c:idx val="40"/>
            <c:bubble3D val="0"/>
          </c:dPt>
          <c:dPt>
            <c:idx val="41"/>
            <c:bubble3D val="0"/>
          </c:dPt>
          <c:dPt>
            <c:idx val="42"/>
            <c:bubble3D val="0"/>
          </c:dPt>
          <c:dPt>
            <c:idx val="43"/>
            <c:bubble3D val="0"/>
          </c:dPt>
          <c:dPt>
            <c:idx val="44"/>
            <c:bubble3D val="0"/>
          </c:dPt>
          <c:dPt>
            <c:idx val="45"/>
            <c:bubble3D val="0"/>
          </c:dPt>
          <c:dPt>
            <c:idx val="46"/>
            <c:bubble3D val="0"/>
          </c:dPt>
          <c:dPt>
            <c:idx val="47"/>
            <c:bubble3D val="0"/>
          </c:dPt>
          <c:dPt>
            <c:idx val="48"/>
            <c:bubble3D val="0"/>
          </c:dPt>
          <c:dPt>
            <c:idx val="49"/>
            <c:bubble3D val="0"/>
          </c:dPt>
          <c:dPt>
            <c:idx val="50"/>
            <c:bubble3D val="0"/>
          </c:dPt>
          <c:dPt>
            <c:idx val="51"/>
            <c:bubble3D val="0"/>
          </c:dPt>
          <c:dPt>
            <c:idx val="52"/>
            <c:bubble3D val="0"/>
          </c:dPt>
          <c:dPt>
            <c:idx val="53"/>
            <c:bubble3D val="0"/>
          </c:dPt>
          <c:dPt>
            <c:idx val="54"/>
            <c:bubble3D val="0"/>
          </c:dPt>
          <c:dPt>
            <c:idx val="55"/>
            <c:bubble3D val="0"/>
          </c:dPt>
          <c:dPt>
            <c:idx val="56"/>
            <c:bubble3D val="0"/>
          </c:dPt>
          <c:dPt>
            <c:idx val="57"/>
            <c:bubble3D val="0"/>
          </c:dPt>
          <c:dPt>
            <c:idx val="58"/>
            <c:bubble3D val="0"/>
          </c:dPt>
          <c:dPt>
            <c:idx val="59"/>
            <c:bubble3D val="0"/>
          </c:dPt>
          <c:dPt>
            <c:idx val="60"/>
            <c:bubble3D val="0"/>
          </c:dPt>
          <c:dPt>
            <c:idx val="61"/>
            <c:bubble3D val="0"/>
          </c:dPt>
          <c:dPt>
            <c:idx val="62"/>
            <c:bubble3D val="0"/>
          </c:dPt>
          <c:dPt>
            <c:idx val="63"/>
            <c:bubble3D val="0"/>
          </c:dPt>
          <c:dPt>
            <c:idx val="64"/>
            <c:bubble3D val="0"/>
          </c:dPt>
          <c:xVal>
            <c:numRef>
              <c:f>'Obliczanie orbity'!$B$5:$B$125</c:f>
              <c:numCache>
                <c:formatCode>0</c:formatCode>
                <c:ptCount val="121"/>
                <c:pt idx="0">
                  <c:v>6378000</c:v>
                </c:pt>
                <c:pt idx="1">
                  <c:v>6360372.1668470548</c:v>
                </c:pt>
                <c:pt idx="2">
                  <c:v>6307586.2722299378</c:v>
                </c:pt>
                <c:pt idx="3">
                  <c:v>6219934.5848104209</c:v>
                </c:pt>
                <c:pt idx="4">
                  <c:v>6097902.4026533766</c:v>
                </c:pt>
                <c:pt idx="5">
                  <c:v>5942165.3397547426</c:v>
                </c:pt>
                <c:pt idx="6">
                  <c:v>5753585.5492750024</c:v>
                </c:pt>
                <c:pt idx="7">
                  <c:v>5533206.9053963069</c:v>
                </c:pt>
                <c:pt idx="8">
                  <c:v>5282249.1717338283</c:v>
                </c:pt>
                <c:pt idx="9">
                  <c:v>5002101.1900602002</c:v>
                </c:pt>
                <c:pt idx="10">
                  <c:v>4694313.1287085954</c:v>
                </c:pt>
                <c:pt idx="11">
                  <c:v>4360587.8353696838</c:v>
                </c:pt>
                <c:pt idx="12">
                  <c:v>4002771.3440573812</c:v>
                </c:pt>
                <c:pt idx="13">
                  <c:v>3622842.590757404</c:v>
                </c:pt>
                <c:pt idx="14">
                  <c:v>3222902.3966635647</c:v>
                </c:pt>
                <c:pt idx="15">
                  <c:v>2805161.781924725</c:v>
                </c:pt>
                <c:pt idx="16">
                  <c:v>2371929.6764488514</c:v>
                </c:pt>
                <c:pt idx="17">
                  <c:v>1925600.0975213435</c:v>
                </c:pt>
                <c:pt idx="18">
                  <c:v>1468638.8667776925</c:v>
                </c:pt>
                <c:pt idx="19">
                  <c:v>1003569.9414138498</c:v>
                </c:pt>
                <c:pt idx="20">
                  <c:v>532961.43641302432</c:v>
                </c:pt>
                <c:pt idx="21">
                  <c:v>59411.416009739332</c:v>
                </c:pt>
                <c:pt idx="22">
                  <c:v>-414466.46640114888</c:v>
                </c:pt>
                <c:pt idx="23">
                  <c:v>-886057.40017024195</c:v>
                </c:pt>
                <c:pt idx="24">
                  <c:v>-1352759.8412919263</c:v>
                </c:pt>
                <c:pt idx="25">
                  <c:v>-1811999.8488349202</c:v>
                </c:pt>
                <c:pt idx="26">
                  <c:v>-2261245.2552416557</c:v>
                </c:pt>
                <c:pt idx="27">
                  <c:v>-2698019.593053713</c:v>
                </c:pt>
                <c:pt idx="28">
                  <c:v>-3119915.7022513831</c:v>
                </c:pt>
                <c:pt idx="29">
                  <c:v>-3524608.9444213323</c:v>
                </c:pt>
                <c:pt idx="30">
                  <c:v>-3909869.9523702953</c:v>
                </c:pt>
                <c:pt idx="31">
                  <c:v>-4273576.8465664899</c:v>
                </c:pt>
                <c:pt idx="32">
                  <c:v>-4613726.8528943658</c:v>
                </c:pt>
                <c:pt idx="33">
                  <c:v>-4928447.2596318601</c:v>
                </c:pt>
                <c:pt idx="34">
                  <c:v>-5216005.6552810594</c:v>
                </c:pt>
                <c:pt idx="35">
                  <c:v>-5474819.3928809986</c:v>
                </c:pt>
                <c:pt idx="36">
                  <c:v>-5703464.2306825919</c:v>
                </c:pt>
                <c:pt idx="37">
                  <c:v>-5900682.1035474483</c:v>
                </c:pt>
                <c:pt idx="38">
                  <c:v>-6065387.984121222</c:v>
                </c:pt>
                <c:pt idx="39">
                  <c:v>-6196675.7977048066</c:v>
                </c:pt>
                <c:pt idx="40">
                  <c:v>-6293823.3597794408</c:v>
                </c:pt>
                <c:pt idx="41">
                  <c:v>-6356296.3103111358</c:v>
                </c:pt>
                <c:pt idx="42">
                  <c:v>-6383751.0242420482</c:v>
                </c:pt>
                <c:pt idx="43">
                  <c:v>-6376036.4829479838</c:v>
                </c:pt>
                <c:pt idx="44">
                  <c:v>-6333195.096878469</c:v>
                </c:pt>
                <c:pt idx="45">
                  <c:v>-6255462.4750752579</c:v>
                </c:pt>
                <c:pt idx="46">
                  <c:v>-6143266.1427632216</c:v>
                </c:pt>
                <c:pt idx="47">
                  <c:v>-5997223.2137007257</c:v>
                </c:pt>
                <c:pt idx="48">
                  <c:v>-5818137.0294413455</c:v>
                </c:pt>
                <c:pt idx="49">
                  <c:v>-5606992.783071504</c:v>
                </c:pt>
                <c:pt idx="50">
                  <c:v>-5364952.1503257621</c:v>
                </c:pt>
                <c:pt idx="51">
                  <c:v>-5093346.9562194208</c:v>
                </c:pt>
                <c:pt idx="52">
                  <c:v>-4793671.9104531184</c:v>
                </c:pt>
                <c:pt idx="53">
                  <c:v>-4467576.4498125594</c:v>
                </c:pt>
                <c:pt idx="54">
                  <c:v>-4116855.7305847523</c:v>
                </c:pt>
                <c:pt idx="55">
                  <c:v>-3743440.8186164983</c:v>
                </c:pt>
                <c:pt idx="56">
                  <c:v>-3349388.129027992</c:v>
                </c:pt>
                <c:pt idx="57">
                  <c:v>-2936868.1717409175</c:v>
                </c:pt>
                <c:pt idx="58">
                  <c:v>-2508153.6628634995</c:v>
                </c:pt>
                <c:pt idx="59">
                  <c:v>-2065607.0655720544</c:v>
                </c:pt>
                <c:pt idx="60">
                  <c:v>-1611667.627417828</c:v>
                </c:pt>
                <c:pt idx="61">
                  <c:v>-1148837.9839481057</c:v>
                </c:pt>
                <c:pt idx="62">
                  <c:v>-679670.4011415483</c:v>
                </c:pt>
                <c:pt idx="63">
                  <c:v>-206752.73140030832</c:v>
                </c:pt>
                <c:pt idx="64">
                  <c:v>267305.84030206199</c:v>
                </c:pt>
                <c:pt idx="65">
                  <c:v>739889.18206384871</c:v>
                </c:pt>
                <c:pt idx="66">
                  <c:v>1208388.6533993492</c:v>
                </c:pt>
                <c:pt idx="67">
                  <c:v>1670217.5165860578</c:v>
                </c:pt>
                <c:pt idx="68">
                  <c:v>2122825.2411489971</c:v>
                </c:pt>
                <c:pt idx="69">
                  <c:v>2563711.6218960974</c:v>
                </c:pt>
                <c:pt idx="70">
                  <c:v>2990440.6316513414</c:v>
                </c:pt>
                <c:pt idx="71">
                  <c:v>3400653.9310207977</c:v>
                </c:pt>
                <c:pt idx="72">
                  <c:v>3792083.9591702777</c:v>
                </c:pt>
                <c:pt idx="73">
                  <c:v>4162566.5316886953</c:v>
                </c:pt>
                <c:pt idx="74">
                  <c:v>4510052.8741515949</c:v>
                </c:pt>
                <c:pt idx="75">
                  <c:v>4832621.0229748199</c:v>
                </c:pt>
                <c:pt idx="76">
                  <c:v>5128486.5285456516</c:v>
                </c:pt>
                <c:pt idx="77">
                  <c:v>5396012.3994214255</c:v>
                </c:pt>
                <c:pt idx="78">
                  <c:v>5633718.2305737371</c:v>
                </c:pt>
                <c:pt idx="79">
                  <c:v>5840288.463206904</c:v>
                </c:pt>
                <c:pt idx="80">
                  <c:v>6014579.72856622</c:v>
                </c:pt>
                <c:pt idx="81">
                  <c:v>6155627.2333456865</c:v>
                </c:pt>
                <c:pt idx="82">
                  <c:v>6262650.1497746576</c:v>
                </c:pt>
                <c:pt idx="83">
                  <c:v>6335055.979173962</c:v>
                </c:pt>
                <c:pt idx="84">
                  <c:v>6372443.8636881756</c:v>
                </c:pt>
                <c:pt idx="85">
                  <c:v>6374606.8269836307</c:v>
                </c:pt>
                <c:pt idx="86">
                  <c:v>6341532.9309115615</c:v>
                </c:pt>
                <c:pt idx="87">
                  <c:v>6273405.3414316364</c:v>
                </c:pt>
                <c:pt idx="88">
                  <c:v>6170601.303431144</c:v>
                </c:pt>
                <c:pt idx="89">
                  <c:v>6033690.0304171881</c:v>
                </c:pt>
                <c:pt idx="90">
                  <c:v>5863429.5213611508</c:v>
                </c:pt>
                <c:pt idx="91">
                  <c:v>5660762.3231946155</c:v>
                </c:pt>
                <c:pt idx="92">
                  <c:v>5426810.2635528976</c:v>
                </c:pt>
                <c:pt idx="93">
                  <c:v>5162868.1842963798</c:v>
                </c:pt>
                <c:pt idx="94">
                  <c:v>4870396.7120727152</c:v>
                </c:pt>
                <c:pt idx="95">
                  <c:v>4551014.1076780399</c:v>
                </c:pt>
                <c:pt idx="96">
                  <c:v>4206487.2411984103</c:v>
                </c:pt>
                <c:pt idx="97">
                  <c:v>3838721.744831745</c:v>
                </c:pt>
                <c:pt idx="98">
                  <c:v>3449751.3998765168</c:v>
                </c:pt>
                <c:pt idx="99">
                  <c:v>3041726.8185998914</c:v>
                </c:pt>
                <c:pt idx="100">
                  <c:v>2616903.4855417949</c:v>
                </c:pt>
                <c:pt idx="101">
                  <c:v>2177629.2262523565</c:v>
                </c:pt>
                <c:pt idx="102">
                  <c:v>1726331.1744815726</c:v>
                </c:pt>
                <c:pt idx="103">
                  <c:v>1265502.3114283164</c:v>
                </c:pt>
                <c:pt idx="104">
                  <c:v>797687.65280078666</c:v>
                </c:pt>
                <c:pt idx="105">
                  <c:v>325470.16113519279</c:v>
                </c:pt>
                <c:pt idx="106">
                  <c:v>-148543.53793984937</c:v>
                </c:pt>
                <c:pt idx="107">
                  <c:v>-621737.55601978698</c:v>
                </c:pt>
                <c:pt idx="108">
                  <c:v>-1091501.1790145424</c:v>
                </c:pt>
                <c:pt idx="109">
                  <c:v>-1555243.2613198785</c:v>
                </c:pt>
                <c:pt idx="110">
                  <c:v>-2010406.497930448</c:v>
                </c:pt>
                <c:pt idx="111">
                  <c:v>-2454481.4963387279</c:v>
                </c:pt>
                <c:pt idx="112">
                  <c:v>-2885020.5714650219</c:v>
                </c:pt>
                <c:pt idx="113">
                  <c:v>-3299651.1886680154</c:v>
                </c:pt>
                <c:pt idx="114">
                  <c:v>-3696088.9820769904</c:v>
                </c:pt>
                <c:pt idx="115">
                  <c:v>-4072150.2780482662</c:v>
                </c:pt>
                <c:pt idx="116">
                  <c:v>-4425764.0564608779</c:v>
                </c:pt>
                <c:pt idx="117">
                  <c:v>-4754983.28580995</c:v>
                </c:pt>
                <c:pt idx="118">
                  <c:v>-5057995.5716098007</c:v>
                </c:pt>
                <c:pt idx="119">
                  <c:v>-5333133.0614608061</c:v>
                </c:pt>
              </c:numCache>
            </c:numRef>
          </c:xVal>
          <c:yVal>
            <c:numRef>
              <c:f>'Obliczanie orbity'!$E$5:$E$125</c:f>
              <c:numCache>
                <c:formatCode>0</c:formatCode>
                <c:ptCount val="121"/>
                <c:pt idx="0">
                  <c:v>0</c:v>
                </c:pt>
                <c:pt idx="1">
                  <c:v>474000</c:v>
                </c:pt>
                <c:pt idx="2">
                  <c:v>945379.88270232338</c:v>
                </c:pt>
                <c:pt idx="3">
                  <c:v>1411534.086723885</c:v>
                </c:pt>
                <c:pt idx="4">
                  <c:v>1869886.080034266</c:v>
                </c:pt>
                <c:pt idx="5">
                  <c:v>2317902.6689438666</c:v>
                </c:pt>
                <c:pt idx="6">
                  <c:v>2753108.0616711029</c:v>
                </c:pt>
                <c:pt idx="7">
                  <c:v>3173097.6070115576</c:v>
                </c:pt>
                <c:pt idx="8">
                  <c:v>3575551.1306061265</c:v>
                </c:pt>
                <c:pt idx="9">
                  <c:v>3958245.7937445389</c:v>
                </c:pt>
                <c:pt idx="10">
                  <c:v>4319068.4025267698</c:v>
                </c:pt>
                <c:pt idx="11">
                  <c:v>4656027.0985162463</c:v>
                </c:pt>
                <c:pt idx="12">
                  <c:v>4967262.365730823</c:v>
                </c:pt>
                <c:pt idx="13">
                  <c:v>5251057.292903088</c:v>
                </c:pt>
                <c:pt idx="14">
                  <c:v>5505847.0343711246</c:v>
                </c:pt>
                <c:pt idx="15">
                  <c:v>5730227.4177027512</c:v>
                </c:pt>
                <c:pt idx="16">
                  <c:v>5922962.6511772694</c:v>
                </c:pt>
                <c:pt idx="17">
                  <c:v>6082992.0895141521</c:v>
                </c:pt>
                <c:pt idx="18">
                  <c:v>6209436.0217122911</c:v>
                </c:pt>
                <c:pt idx="19">
                  <c:v>6301600.4505100334</c:v>
                </c:pt>
                <c:pt idx="20">
                  <c:v>6358980.8387586251</c:v>
                </c:pt>
                <c:pt idx="21">
                  <c:v>6381264.8038831679</c:v>
                </c:pt>
                <c:pt idx="22">
                  <c:v>6368333.7475494398</c:v>
                </c:pt>
                <c:pt idx="23">
                  <c:v>6320263.4136260981</c:v>
                </c:pt>
                <c:pt idx="24">
                  <c:v>6237323.3734949408</c:v>
                </c:pt>
                <c:pt idx="25">
                  <c:v>6119975.4436831819</c:v>
                </c:pt>
                <c:pt idx="26">
                  <c:v>5968871.046638472</c:v>
                </c:pt>
                <c:pt idx="27">
                  <c:v>5784847.5312084965</c:v>
                </c:pt>
                <c:pt idx="28">
                  <c:v>5568923.4749928722</c:v>
                </c:pt>
                <c:pt idx="29">
                  <c:v>5322292.99617784</c:v>
                </c:pt>
                <c:pt idx="30">
                  <c:v>5046319.1077178493</c:v>
                </c:pt>
                <c:pt idx="31">
                  <c:v>4742526.1517682662</c:v>
                </c:pt>
                <c:pt idx="32">
                  <c:v>4412591.3570777858</c:v>
                </c:pt>
                <c:pt idx="33">
                  <c:v>4058335.5665970854</c:v>
                </c:pt>
                <c:pt idx="34">
                  <c:v>3681713.1868332187</c:v>
                </c:pt>
                <c:pt idx="35">
                  <c:v>3284801.4144603116</c:v>
                </c:pt>
                <c:pt idx="36">
                  <c:v>2869788.7993711727</c:v>
                </c:pt>
                <c:pt idx="37">
                  <c:v>2438963.2067080713</c:v>
                </c:pt>
                <c:pt idx="38">
                  <c:v>1994699.2434323495</c:v>
                </c:pt>
                <c:pt idx="39">
                  <c:v>1539445.2176714558</c:v>
                </c:pt>
                <c:pt idx="40">
                  <c:v>1075709.7014096358</c:v>
                </c:pt>
                <c:pt idx="41">
                  <c:v>606047.76905744476</c:v>
                </c:pt>
                <c:pt idx="42">
                  <c:v>133046.986039371</c:v>
                </c:pt>
                <c:pt idx="43">
                  <c:v>-340686.77722670487</c:v>
                </c:pt>
                <c:pt idx="44">
                  <c:v>-812543.62972341862</c:v>
                </c:pt>
                <c:pt idx="45">
                  <c:v>-1279923.9658812364</c:v>
                </c:pt>
                <c:pt idx="46">
                  <c:v>-1740252.716451386</c:v>
                </c:pt>
                <c:pt idx="47">
                  <c:v>-2190993.4676464787</c:v>
                </c:pt>
                <c:pt idx="48">
                  <c:v>-2629662.3726376891</c:v>
                </c:pt>
                <c:pt idx="49">
                  <c:v>-3053841.7805192624</c:v>
                </c:pt>
                <c:pt idx="50">
                  <c:v>-3461193.509245147</c:v>
                </c:pt>
                <c:pt idx="51">
                  <c:v>-3849471.6908045816</c:v>
                </c:pt>
                <c:pt idx="52">
                  <c:v>-4216535.1190281641</c:v>
                </c:pt>
                <c:pt idx="53">
                  <c:v>-4560359.032896651</c:v>
                </c:pt>
                <c:pt idx="54">
                  <c:v>-4879046.2710535256</c:v>
                </c:pt>
                <c:pt idx="55">
                  <c:v>-5170837.7363898354</c:v>
                </c:pt>
                <c:pt idx="56">
                  <c:v>-5434122.1130650081</c:v>
                </c:pt>
                <c:pt idx="57">
                  <c:v>-5667444.7821378419</c:v>
                </c:pt>
                <c:pt idx="58">
                  <c:v>-5869515.8860934889</c:v>
                </c:pt>
                <c:pt idx="59">
                  <c:v>-6039217.4969490636</c:v>
                </c:pt>
                <c:pt idx="60">
                  <c:v>-6175609.8472849419</c:v>
                </c:pt>
                <c:pt idx="61">
                  <c:v>-6277936.5884612417</c:v>
                </c:pt>
                <c:pt idx="62">
                  <c:v>-6345629.0454180855</c:v>
                </c:pt>
                <c:pt idx="63">
                  <c:v>-6378309.4428007649</c:v>
                </c:pt>
                <c:pt idx="64">
                  <c:v>-6375793.0826717</c:v>
                </c:pt>
                <c:pt idx="65">
                  <c:v>-6338089.4597432334</c:v>
                </c:pt>
                <c:pt idx="66">
                  <c:v>-6265402.305860037</c:v>
                </c:pt>
                <c:pt idx="67">
                  <c:v>-6158128.5613469491</c:v>
                </c:pt>
                <c:pt idx="68">
                  <c:v>-6016856.2767854696</c:v>
                </c:pt>
                <c:pt idx="69">
                  <c:v>-5842361.4547566483</c:v>
                </c:pt>
                <c:pt idx="70">
                  <c:v>-5635603.8470552582</c:v>
                </c:pt>
                <c:pt idx="71">
                  <c:v>-5397721.7288045315</c:v>
                </c:pt>
                <c:pt idx="72">
                  <c:v>-5130025.6767461793</c:v>
                </c:pt>
                <c:pt idx="73">
                  <c:v>-4833991.3847103119</c:v>
                </c:pt>
                <c:pt idx="74">
                  <c:v>-4511251.5548475003</c:v>
                </c:pt>
                <c:pt idx="75">
                  <c:v>-4163586.9085939</c:v>
                </c:pt>
                <c:pt idx="76">
                  <c:v>-3792916.3665040736</c:v>
                </c:pt>
                <c:pt idx="77">
                  <c:v>-3401286.4509894885</c:v>
                </c:pt>
                <c:pt idx="78">
                  <c:v>-2990859.9706096598</c:v>
                </c:pt>
                <c:pt idx="79">
                  <c:v>-2563904.0488448301</c:v>
                </c:pt>
                <c:pt idx="80">
                  <c:v>-2122777.5642032973</c:v>
                </c:pt>
                <c:pt idx="81">
                  <c:v>-1669918.0720544429</c:v>
                </c:pt>
                <c:pt idx="82">
                  <c:v>-1207828.2817041455</c:v>
                </c:pt>
                <c:pt idx="83">
                  <c:v>-739062.16491939919</c:v>
                </c:pt>
                <c:pt idx="84">
                  <c:v>-266210.77434340568</c:v>
                </c:pt>
                <c:pt idx="85">
                  <c:v>208112.14799566311</c:v>
                </c:pt>
                <c:pt idx="86">
                  <c:v>681284.69060298824</c:v>
                </c:pt>
                <c:pt idx="87">
                  <c:v>1150691.3386028041</c:v>
                </c:pt>
                <c:pt idx="88">
                  <c:v>1613737.5034528067</c:v>
                </c:pt>
                <c:pt idx="89">
                  <c:v>2067863.9339732393</c:v>
                </c:pt>
                <c:pt idx="90">
                  <c:v>2510560.9271030654</c:v>
                </c:pt>
                <c:pt idx="91">
                  <c:v>2939382.2580182794</c:v>
                </c:pt>
                <c:pt idx="92">
                  <c:v>3351958.7509568273</c:v>
                </c:pt>
                <c:pt idx="93">
                  <c:v>3746011.4142777571</c:v>
                </c:pt>
                <c:pt idx="94">
                  <c:v>4119364.0659225387</c:v>
                </c:pt>
                <c:pt idx="95">
                  <c:v>4469955.3785240836</c:v>
                </c:pt>
                <c:pt idx="96">
                  <c:v>4795850.2769009303</c:v>
                </c:pt>
                <c:pt idx="97">
                  <c:v>5095250.6245545503</c:v>
                </c:pt>
                <c:pt idx="98">
                  <c:v>5366505.1400285065</c:v>
                </c:pt>
                <c:pt idx="99">
                  <c:v>5608118.4885587357</c:v>
                </c:pt>
                <c:pt idx="100">
                  <c:v>5818759.499312181</c:v>
                </c:pt>
                <c:pt idx="101">
                  <c:v>5997268.4636424193</c:v>
                </c:pt>
                <c:pt idx="102">
                  <c:v>6142663.4751507388</c:v>
                </c:pt>
                <c:pt idx="103">
                  <c:v>6254145.7778933272</c:v>
                </c:pt>
                <c:pt idx="104">
                  <c:v>6331104.0947834058</c:v>
                </c:pt>
                <c:pt idx="105">
                  <c:v>6373117.9140645973</c:v>
                </c:pt>
                <c:pt idx="106">
                  <c:v>6379959.7176420959</c:v>
                </c:pt>
                <c:pt idx="107">
                  <c:v>6351596.1410151646</c:v>
                </c:pt>
                <c:pt idx="108">
                  <c:v>6288188.060522832</c:v>
                </c:pt>
                <c:pt idx="109">
                  <c:v>6190089.6095598554</c:v>
                </c:pt>
                <c:pt idx="110">
                  <c:v>6057846.1313089142</c:v>
                </c:pt>
                <c:pt idx="111">
                  <c:v>5892191.0813355772</c:v>
                </c:pt>
                <c:pt idx="112">
                  <c:v>5694041.899074533</c:v>
                </c:pt>
                <c:pt idx="113">
                  <c:v>5464494.8727700626</c:v>
                </c:pt>
                <c:pt idx="114">
                  <c:v>5204819.0277937744</c:v>
                </c:pt>
                <c:pt idx="115">
                  <c:v>4916449.0734229861</c:v>
                </c:pt>
                <c:pt idx="116">
                  <c:v>4600977.4481003983</c:v>
                </c:pt>
                <c:pt idx="117">
                  <c:v>4260145.5078884363</c:v>
                </c:pt>
                <c:pt idx="118">
                  <c:v>3895833.9072600268</c:v>
                </c:pt>
                <c:pt idx="119">
                  <c:v>3510052.2255139099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509184"/>
        <c:axId val="132077824"/>
      </c:scatterChart>
      <c:valAx>
        <c:axId val="124509184"/>
        <c:scaling>
          <c:orientation val="minMax"/>
          <c:max val="10000000"/>
          <c:min val="-20000000"/>
        </c:scaling>
        <c:delete val="0"/>
        <c:axPos val="b"/>
        <c:majorGridlines>
          <c:spPr>
            <a:ln w="3175">
              <a:solidFill>
                <a:schemeClr val="bg1">
                  <a:lumMod val="6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132077824"/>
        <c:crossesAt val="0"/>
        <c:crossBetween val="midCat"/>
      </c:valAx>
      <c:valAx>
        <c:axId val="132077824"/>
        <c:scaling>
          <c:orientation val="minMax"/>
          <c:max val="10000000"/>
          <c:min val="-10000000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24509184"/>
        <c:crossesAt val="0"/>
        <c:crossBetween val="midCat"/>
        <c:majorUnit val="5000000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Wykres1"/>
  <sheetViews>
    <sheetView zoomScale="75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136526</xdr:colOff>
      <xdr:row>0</xdr:row>
      <xdr:rowOff>79374</xdr:rowOff>
    </xdr:from>
    <xdr:to>
      <xdr:col>15</xdr:col>
      <xdr:colOff>603250</xdr:colOff>
      <xdr:row>6</xdr:row>
      <xdr:rowOff>63500</xdr:rowOff>
    </xdr:to>
    <xdr:sp macro="" textlink="">
      <xdr:nvSpPr>
        <xdr:cNvPr id="2" name="pole tekstowe 1"/>
        <xdr:cNvSpPr txBox="1"/>
      </xdr:nvSpPr>
      <xdr:spPr>
        <a:xfrm>
          <a:off x="7161214" y="79374"/>
          <a:ext cx="2911474" cy="12303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60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pl-PL" sz="1400">
              <a:latin typeface="Arial" pitchFamily="34" charset="0"/>
              <a:cs typeface="Arial" pitchFamily="34" charset="0"/>
            </a:rPr>
            <a:t>a</a:t>
          </a:r>
          <a:r>
            <a:rPr lang="pl-PL" sz="1400" baseline="-25000">
              <a:latin typeface="Arial" pitchFamily="34" charset="0"/>
              <a:cs typeface="Arial" pitchFamily="34" charset="0"/>
            </a:rPr>
            <a:t>x </a:t>
          </a:r>
          <a:r>
            <a:rPr lang="pl-PL" sz="1400">
              <a:latin typeface="Arial" pitchFamily="34" charset="0"/>
              <a:cs typeface="Arial" pitchFamily="34" charset="0"/>
            </a:rPr>
            <a:t>= -GM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x/r</a:t>
          </a:r>
          <a:r>
            <a:rPr lang="pl-PL" sz="1400" baseline="30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3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   a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y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= -GMy/r</a:t>
          </a:r>
          <a:r>
            <a:rPr lang="pl-PL" sz="1400" baseline="30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3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</a:t>
          </a:r>
          <a:b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    r = pierwiastek(x</a:t>
          </a:r>
          <a:r>
            <a:rPr lang="pl-PL" sz="1400" baseline="30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+y</a:t>
          </a:r>
          <a:r>
            <a:rPr lang="pl-PL" sz="1400" baseline="30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x2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= 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x1</a:t>
          </a:r>
          <a:r>
            <a:rPr lang="pl-PL" sz="1400" baseline="0">
              <a:solidFill>
                <a:schemeClr val="dk1"/>
              </a:solidFill>
              <a:latin typeface="+mn-lt"/>
              <a:ea typeface="+mn-ea"/>
              <a:cs typeface="+mn-cs"/>
            </a:rPr>
            <a:t> + 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*dt     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y2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= 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y1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+ a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y</a:t>
          </a:r>
          <a:r>
            <a:rPr lang="pl-PL" sz="14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*dt  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= x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1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+ 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x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*dt   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y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= y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1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+ v</a:t>
          </a:r>
          <a:r>
            <a:rPr lang="pl-PL" sz="1400" baseline="-250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y</a:t>
          </a:r>
          <a:r>
            <a:rPr lang="pl-PL" sz="14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*dt</a:t>
          </a:r>
          <a:endParaRPr lang="pl-PL" sz="14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endParaRPr lang="pl-PL" sz="12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0.46187</cdr:x>
      <cdr:y>0.20688</cdr:y>
    </cdr:from>
    <cdr:to>
      <cdr:x>0.84563</cdr:x>
      <cdr:y>0.79289</cdr:y>
    </cdr:to>
    <cdr:sp macro="" textlink="">
      <cdr:nvSpPr>
        <cdr:cNvPr id="2" name="Elipsa 1"/>
        <cdr:cNvSpPr/>
      </cdr:nvSpPr>
      <cdr:spPr bwMode="auto">
        <a:xfrm xmlns:a="http://schemas.openxmlformats.org/drawingml/2006/main">
          <a:off x="4293723" y="1255908"/>
          <a:ext cx="3567577" cy="3557391"/>
        </a:xfrm>
        <a:prstGeom xmlns:a="http://schemas.openxmlformats.org/drawingml/2006/main" prst="ellipse">
          <a:avLst/>
        </a:prstGeom>
        <a:solidFill xmlns:a="http://schemas.openxmlformats.org/drawingml/2006/main">
          <a:srgbClr val="92D050">
            <a:alpha val="67000"/>
          </a:srgbClr>
        </a:solidFill>
        <a:ln xmlns:a="http://schemas.openxmlformats.org/drawingml/2006/main" w="9525" cap="flat" cmpd="sng" algn="ctr">
          <a:solidFill>
            <a:srgbClr val="FFC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>
          <a:glow rad="190500">
            <a:schemeClr val="tx2">
              <a:lumMod val="60000"/>
              <a:lumOff val="40000"/>
              <a:alpha val="34000"/>
            </a:schemeClr>
          </a:glow>
        </a:effectLst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L204"/>
  <sheetViews>
    <sheetView tabSelected="1" topLeftCell="C1" zoomScale="120" zoomScaleNormal="120" workbookViewId="0">
      <pane ySplit="4" topLeftCell="A5" activePane="bottomLeft" state="frozen"/>
      <selection pane="bottomLeft" activeCell="F3" sqref="F3"/>
    </sheetView>
  </sheetViews>
  <sheetFormatPr defaultRowHeight="12.75"/>
  <cols>
    <col min="1" max="1" width="9.42578125" customWidth="1"/>
    <col min="2" max="2" width="12.140625" customWidth="1"/>
    <col min="3" max="3" width="10.140625" bestFit="1" customWidth="1"/>
    <col min="4" max="4" width="9.42578125" customWidth="1"/>
    <col min="5" max="5" width="12.5703125" customWidth="1"/>
    <col min="6" max="6" width="10.140625" style="6" bestFit="1" customWidth="1"/>
    <col min="7" max="7" width="9.42578125" customWidth="1"/>
    <col min="8" max="8" width="11.7109375" customWidth="1"/>
    <col min="9" max="9" width="1.85546875" style="39" customWidth="1"/>
    <col min="10" max="10" width="8.7109375" customWidth="1"/>
    <col min="11" max="11" width="9.85546875" customWidth="1"/>
  </cols>
  <sheetData>
    <row r="1" spans="1:12" ht="19.5" thickBot="1">
      <c r="A1" s="17" t="s">
        <v>5</v>
      </c>
      <c r="B1" s="17" t="s">
        <v>8</v>
      </c>
      <c r="C1" s="17" t="s">
        <v>6</v>
      </c>
      <c r="D1" s="17" t="s">
        <v>9</v>
      </c>
      <c r="F1" s="17" t="s">
        <v>7</v>
      </c>
      <c r="G1" s="19" t="s">
        <v>2</v>
      </c>
      <c r="H1" s="17" t="s">
        <v>17</v>
      </c>
      <c r="I1" s="41" t="s">
        <v>3</v>
      </c>
      <c r="J1" s="41"/>
    </row>
    <row r="2" spans="1:12" ht="16.5" thickBot="1">
      <c r="A2" s="20">
        <v>60</v>
      </c>
      <c r="B2" s="21">
        <v>6378</v>
      </c>
      <c r="C2" s="21">
        <v>0</v>
      </c>
      <c r="D2" s="21">
        <v>0</v>
      </c>
      <c r="F2" s="22">
        <v>7.9</v>
      </c>
      <c r="G2" s="13">
        <f>6.673*10^-11</f>
        <v>6.6729999999999999E-11</v>
      </c>
      <c r="H2" s="15">
        <f>5.97*10^24</f>
        <v>5.9699999999999992E+24</v>
      </c>
      <c r="I2" s="42">
        <f>G2*H2</f>
        <v>398378099999999.94</v>
      </c>
      <c r="J2" s="43"/>
    </row>
    <row r="3" spans="1:12" ht="12" customHeight="1">
      <c r="A3" s="23"/>
      <c r="B3" s="18"/>
      <c r="C3" s="24"/>
      <c r="D3" s="24"/>
      <c r="E3" s="24"/>
      <c r="F3" s="25"/>
      <c r="G3" s="13"/>
      <c r="H3" s="26"/>
      <c r="I3" s="34"/>
      <c r="J3" s="14"/>
    </row>
    <row r="4" spans="1:12" ht="20.25">
      <c r="A4" s="27" t="s">
        <v>16</v>
      </c>
      <c r="B4" s="27" t="s">
        <v>12</v>
      </c>
      <c r="C4" s="1" t="s">
        <v>14</v>
      </c>
      <c r="D4" s="27" t="s">
        <v>0</v>
      </c>
      <c r="E4" s="27" t="s">
        <v>13</v>
      </c>
      <c r="F4" s="1" t="s">
        <v>15</v>
      </c>
      <c r="G4" s="27" t="s">
        <v>1</v>
      </c>
      <c r="H4" s="27" t="s">
        <v>10</v>
      </c>
      <c r="I4" s="36"/>
      <c r="J4" s="33" t="s">
        <v>11</v>
      </c>
      <c r="K4" s="35" t="s">
        <v>18</v>
      </c>
    </row>
    <row r="5" spans="1:12">
      <c r="A5" s="31">
        <v>0</v>
      </c>
      <c r="B5" s="28">
        <f>(B2+D2)*1000</f>
        <v>6378000</v>
      </c>
      <c r="C5" s="5">
        <f>C2*1000</f>
        <v>0</v>
      </c>
      <c r="D5" s="30">
        <f t="shared" ref="D5:D36" si="0">-GM*x/pr^3</f>
        <v>-9.7932406405249459</v>
      </c>
      <c r="E5" s="32">
        <v>0</v>
      </c>
      <c r="F5" s="5">
        <f>F2*1000</f>
        <v>7900</v>
      </c>
      <c r="G5" s="30">
        <f t="shared" ref="G5:G36" si="1">-GM*y/pr^3</f>
        <v>0</v>
      </c>
      <c r="H5" s="5">
        <f t="shared" ref="H5:H68" si="2">SQRT(x^2+y^2)</f>
        <v>6378000</v>
      </c>
      <c r="I5" s="37"/>
      <c r="J5" s="5">
        <f>SQRT(vx^2+vy^2)</f>
        <v>7900</v>
      </c>
      <c r="K5" s="8">
        <f t="shared" ref="K5:K36" si="3">SQRT(ax^2+ay^2)</f>
        <v>9.7932406405249459</v>
      </c>
    </row>
    <row r="6" spans="1:12" ht="18" customHeight="1">
      <c r="A6" s="3">
        <f t="shared" ref="A6:A37" si="4">A5+dt</f>
        <v>60</v>
      </c>
      <c r="B6" s="29">
        <f t="shared" ref="B6:B37" si="5">B5+vx*dt</f>
        <v>6360372.1668470548</v>
      </c>
      <c r="C6" s="16">
        <f>C5+D5*dt/2</f>
        <v>-293.79721921574838</v>
      </c>
      <c r="D6" s="30">
        <f t="shared" si="0"/>
        <v>-9.7661281844921319</v>
      </c>
      <c r="E6" s="29">
        <f t="shared" ref="E6:E37" si="6">E5+vy*dt</f>
        <v>474000</v>
      </c>
      <c r="F6" s="16">
        <f>F5+G5*dt/2</f>
        <v>7900</v>
      </c>
      <c r="G6" s="30">
        <f t="shared" si="1"/>
        <v>-0.72781036046574876</v>
      </c>
      <c r="H6" s="5">
        <f t="shared" si="2"/>
        <v>6378009.8855993245</v>
      </c>
      <c r="I6" s="37"/>
      <c r="J6" s="16">
        <f t="shared" ref="J6:J67" si="7">SQRT(vx^2+vy^2)</f>
        <v>7905.4612013480219</v>
      </c>
      <c r="K6" s="8">
        <f t="shared" si="3"/>
        <v>9.7932102824728968</v>
      </c>
    </row>
    <row r="7" spans="1:12" ht="18" customHeight="1">
      <c r="A7" s="3">
        <f t="shared" si="4"/>
        <v>120</v>
      </c>
      <c r="B7" s="29">
        <f t="shared" si="5"/>
        <v>6307586.2722299378</v>
      </c>
      <c r="C7" s="16">
        <f t="shared" ref="C7:C38" si="8">C6+D6*dt</f>
        <v>-879.7649102852763</v>
      </c>
      <c r="D7" s="30">
        <f t="shared" si="0"/>
        <v>-9.6849424451113091</v>
      </c>
      <c r="E7" s="29">
        <f t="shared" si="6"/>
        <v>945379.88270232338</v>
      </c>
      <c r="F7" s="16">
        <f t="shared" ref="F7:F38" si="9">F6+G6*dt</f>
        <v>7856.331378372055</v>
      </c>
      <c r="G7" s="30">
        <f t="shared" si="1"/>
        <v>-1.451577411322692</v>
      </c>
      <c r="H7" s="5">
        <f t="shared" si="2"/>
        <v>6378039.4875103915</v>
      </c>
      <c r="I7" s="37"/>
      <c r="J7" s="16">
        <f t="shared" si="7"/>
        <v>7905.4366751092639</v>
      </c>
      <c r="K7" s="8">
        <f t="shared" si="3"/>
        <v>9.7931193777151986</v>
      </c>
    </row>
    <row r="8" spans="1:12" ht="18" customHeight="1">
      <c r="A8" s="3">
        <f t="shared" si="4"/>
        <v>180</v>
      </c>
      <c r="B8" s="29">
        <f t="shared" si="5"/>
        <v>6219934.5848104209</v>
      </c>
      <c r="C8" s="16">
        <f t="shared" si="8"/>
        <v>-1460.8614569919548</v>
      </c>
      <c r="D8" s="30">
        <f t="shared" si="0"/>
        <v>-9.5501374270909452</v>
      </c>
      <c r="E8" s="29">
        <f t="shared" si="6"/>
        <v>1411534.086723885</v>
      </c>
      <c r="F8" s="16">
        <f t="shared" si="9"/>
        <v>7769.2367336926936</v>
      </c>
      <c r="G8" s="30">
        <f t="shared" si="1"/>
        <v>-2.167280753105747</v>
      </c>
      <c r="H8" s="5">
        <f t="shared" si="2"/>
        <v>6378088.6413802849</v>
      </c>
      <c r="I8" s="37"/>
      <c r="J8" s="16">
        <f t="shared" si="7"/>
        <v>7905.387759033998</v>
      </c>
      <c r="K8" s="8">
        <f t="shared" si="3"/>
        <v>9.7929684334784763</v>
      </c>
    </row>
    <row r="9" spans="1:12" ht="18" customHeight="1">
      <c r="A9" s="3">
        <f t="shared" si="4"/>
        <v>240</v>
      </c>
      <c r="B9" s="29">
        <f t="shared" si="5"/>
        <v>6097902.4026533766</v>
      </c>
      <c r="C9" s="16">
        <f t="shared" si="8"/>
        <v>-2033.8697026174116</v>
      </c>
      <c r="D9" s="30">
        <f t="shared" si="0"/>
        <v>-9.3624668726636653</v>
      </c>
      <c r="E9" s="29">
        <f t="shared" si="6"/>
        <v>1869886.080034266</v>
      </c>
      <c r="F9" s="16">
        <f t="shared" si="9"/>
        <v>7639.1998885063485</v>
      </c>
      <c r="G9" s="30">
        <f t="shared" si="1"/>
        <v>-2.8709456668834243</v>
      </c>
      <c r="H9" s="5">
        <f t="shared" si="2"/>
        <v>6378157.0743116494</v>
      </c>
      <c r="I9" s="37"/>
      <c r="J9" s="16">
        <f t="shared" si="7"/>
        <v>7905.3147251567689</v>
      </c>
      <c r="K9" s="8">
        <f t="shared" si="3"/>
        <v>9.7927582919176182</v>
      </c>
    </row>
    <row r="10" spans="1:12" ht="18" customHeight="1">
      <c r="A10" s="3">
        <f t="shared" si="4"/>
        <v>300</v>
      </c>
      <c r="B10" s="29">
        <f t="shared" si="5"/>
        <v>5942165.3397547426</v>
      </c>
      <c r="C10" s="16">
        <f t="shared" si="8"/>
        <v>-2595.6177149772316</v>
      </c>
      <c r="D10" s="30">
        <f t="shared" si="0"/>
        <v>-9.1229798836406619</v>
      </c>
      <c r="E10" s="29">
        <f t="shared" si="6"/>
        <v>2317902.6689438666</v>
      </c>
      <c r="F10" s="16">
        <f t="shared" si="9"/>
        <v>7466.943148493343</v>
      </c>
      <c r="G10" s="30">
        <f t="shared" si="1"/>
        <v>-3.5586656062122772</v>
      </c>
      <c r="H10" s="5">
        <f t="shared" si="2"/>
        <v>6378244.4063926945</v>
      </c>
      <c r="I10" s="37"/>
      <c r="J10" s="16">
        <f t="shared" si="7"/>
        <v>7905.2179796091204</v>
      </c>
      <c r="K10" s="8">
        <f t="shared" si="3"/>
        <v>9.7924901253026739</v>
      </c>
      <c r="L10" t="s">
        <v>4</v>
      </c>
    </row>
    <row r="11" spans="1:12" ht="18" customHeight="1">
      <c r="A11" s="3">
        <f t="shared" si="4"/>
        <v>360</v>
      </c>
      <c r="B11" s="29">
        <f t="shared" si="5"/>
        <v>5753585.5492750024</v>
      </c>
      <c r="C11" s="16">
        <f t="shared" si="8"/>
        <v>-3142.9965079956714</v>
      </c>
      <c r="D11" s="30">
        <f t="shared" si="0"/>
        <v>-8.8330148330430749</v>
      </c>
      <c r="E11" s="29">
        <f t="shared" si="6"/>
        <v>2753108.0616711029</v>
      </c>
      <c r="F11" s="16">
        <f t="shared" si="9"/>
        <v>7253.423212120606</v>
      </c>
      <c r="G11" s="30">
        <f t="shared" si="1"/>
        <v>-4.2266242741060163</v>
      </c>
      <c r="H11" s="5">
        <f t="shared" si="2"/>
        <v>6378350.1528267125</v>
      </c>
      <c r="I11" s="37"/>
      <c r="J11" s="16">
        <f t="shared" si="7"/>
        <v>7905.0980603280941</v>
      </c>
      <c r="K11" s="8">
        <f t="shared" si="3"/>
        <v>9.7921654293226261</v>
      </c>
    </row>
    <row r="12" spans="1:12" ht="18" customHeight="1">
      <c r="A12" s="3">
        <f t="shared" si="4"/>
        <v>420</v>
      </c>
      <c r="B12" s="29">
        <f t="shared" si="5"/>
        <v>5533206.9053963069</v>
      </c>
      <c r="C12" s="16">
        <f t="shared" si="8"/>
        <v>-3672.9773979782558</v>
      </c>
      <c r="D12" s="30">
        <f t="shared" si="0"/>
        <v>-8.4941916066064547</v>
      </c>
      <c r="E12" s="29">
        <f t="shared" si="6"/>
        <v>3173097.6070115576</v>
      </c>
      <c r="F12" s="16">
        <f t="shared" si="9"/>
        <v>6999.8257556742446</v>
      </c>
      <c r="G12" s="30">
        <f t="shared" si="1"/>
        <v>-4.8711171516348966</v>
      </c>
      <c r="H12" s="5">
        <f t="shared" si="2"/>
        <v>6378473.7266487069</v>
      </c>
      <c r="I12" s="37"/>
      <c r="J12" s="16">
        <f t="shared" si="7"/>
        <v>7904.9556340222198</v>
      </c>
      <c r="K12" s="8">
        <f t="shared" si="3"/>
        <v>9.791786014547867</v>
      </c>
    </row>
    <row r="13" spans="1:12" ht="18" customHeight="1">
      <c r="A13" s="3">
        <f t="shared" si="4"/>
        <v>480</v>
      </c>
      <c r="B13" s="29">
        <f t="shared" si="5"/>
        <v>5282249.1717338283</v>
      </c>
      <c r="C13" s="16">
        <f t="shared" si="8"/>
        <v>-4182.6288943746431</v>
      </c>
      <c r="D13" s="30">
        <f t="shared" si="0"/>
        <v>-8.10840222531926</v>
      </c>
      <c r="E13" s="29">
        <f t="shared" si="6"/>
        <v>3575551.1306061265</v>
      </c>
      <c r="F13" s="16">
        <f t="shared" si="9"/>
        <v>6707.5587265761505</v>
      </c>
      <c r="G13" s="30">
        <f t="shared" si="1"/>
        <v>-5.4885723489324283</v>
      </c>
      <c r="H13" s="5">
        <f t="shared" si="2"/>
        <v>6378614.4420133652</v>
      </c>
      <c r="I13" s="37"/>
      <c r="J13" s="16">
        <f t="shared" si="7"/>
        <v>7904.7914924130364</v>
      </c>
      <c r="K13" s="8">
        <f t="shared" si="3"/>
        <v>9.7913539961043163</v>
      </c>
    </row>
    <row r="14" spans="1:12" ht="18" customHeight="1">
      <c r="A14" s="3">
        <f t="shared" si="4"/>
        <v>540</v>
      </c>
      <c r="B14" s="29">
        <f t="shared" si="5"/>
        <v>5002101.1900602002</v>
      </c>
      <c r="C14" s="16">
        <f t="shared" si="8"/>
        <v>-4669.1330278937985</v>
      </c>
      <c r="D14" s="30">
        <f t="shared" si="0"/>
        <v>-7.6777999105491803</v>
      </c>
      <c r="E14" s="29">
        <f t="shared" si="6"/>
        <v>3958245.7937445389</v>
      </c>
      <c r="F14" s="16">
        <f t="shared" si="9"/>
        <v>6378.2443856402051</v>
      </c>
      <c r="G14" s="30">
        <f t="shared" si="1"/>
        <v>-6.075570654494844</v>
      </c>
      <c r="H14" s="5">
        <f t="shared" si="2"/>
        <v>6378771.5180352721</v>
      </c>
      <c r="I14" s="37"/>
      <c r="J14" s="16">
        <f t="shared" si="7"/>
        <v>7904.6065477745005</v>
      </c>
      <c r="K14" s="8">
        <f t="shared" si="3"/>
        <v>9.7908717816233253</v>
      </c>
    </row>
    <row r="15" spans="1:12" ht="18" customHeight="1">
      <c r="A15" s="3">
        <f t="shared" si="4"/>
        <v>600</v>
      </c>
      <c r="B15" s="29">
        <f t="shared" si="5"/>
        <v>4694313.1287085954</v>
      </c>
      <c r="C15" s="16">
        <f t="shared" si="8"/>
        <v>-5129.801022526749</v>
      </c>
      <c r="D15" s="30">
        <f t="shared" si="0"/>
        <v>-7.2047866631407071</v>
      </c>
      <c r="E15" s="29">
        <f t="shared" si="6"/>
        <v>4319068.4025267698</v>
      </c>
      <c r="F15" s="16">
        <f t="shared" si="9"/>
        <v>6013.7101463705148</v>
      </c>
      <c r="G15" s="30">
        <f t="shared" si="1"/>
        <v>-6.6288646646539018</v>
      </c>
      <c r="H15" s="5">
        <f t="shared" si="2"/>
        <v>6378944.0831591422</v>
      </c>
      <c r="I15" s="37"/>
      <c r="J15" s="16">
        <f t="shared" si="7"/>
        <v>7904.4018277967216</v>
      </c>
      <c r="K15" s="8">
        <f t="shared" si="3"/>
        <v>9.7903420575415705</v>
      </c>
    </row>
    <row r="16" spans="1:12" ht="18" customHeight="1">
      <c r="A16" s="3">
        <f t="shared" si="4"/>
        <v>660</v>
      </c>
      <c r="B16" s="29">
        <f t="shared" si="5"/>
        <v>4360587.8353696838</v>
      </c>
      <c r="C16" s="16">
        <f t="shared" si="8"/>
        <v>-5562.0882223151912</v>
      </c>
      <c r="D16" s="30">
        <f t="shared" si="0"/>
        <v>-6.6919994370531413</v>
      </c>
      <c r="E16" s="29">
        <f t="shared" si="6"/>
        <v>4656027.0985162463</v>
      </c>
      <c r="F16" s="16">
        <f t="shared" si="9"/>
        <v>5615.9782664912809</v>
      </c>
      <c r="G16" s="30">
        <f t="shared" si="1"/>
        <v>-7.1453968819168061</v>
      </c>
      <c r="H16" s="5">
        <f t="shared" si="2"/>
        <v>6379131.1800347604</v>
      </c>
      <c r="I16" s="37"/>
      <c r="J16" s="16">
        <f t="shared" si="7"/>
        <v>7904.1784698044221</v>
      </c>
      <c r="K16" s="8">
        <f t="shared" si="3"/>
        <v>9.7897677738353934</v>
      </c>
    </row>
    <row r="17" spans="1:11" ht="18" customHeight="1">
      <c r="A17" s="3">
        <f t="shared" si="4"/>
        <v>720</v>
      </c>
      <c r="B17" s="29">
        <f t="shared" si="5"/>
        <v>4002771.3440573812</v>
      </c>
      <c r="C17" s="16">
        <f t="shared" si="8"/>
        <v>-5963.6081885383792</v>
      </c>
      <c r="D17" s="30">
        <f t="shared" si="0"/>
        <v>-6.142294996576247</v>
      </c>
      <c r="E17" s="29">
        <f t="shared" si="6"/>
        <v>4967262.365730823</v>
      </c>
      <c r="F17" s="16">
        <f t="shared" si="9"/>
        <v>5187.2544535762727</v>
      </c>
      <c r="G17" s="30">
        <f t="shared" si="1"/>
        <v>-7.622316678419927</v>
      </c>
      <c r="H17" s="5">
        <f t="shared" si="2"/>
        <v>6379331.770868537</v>
      </c>
      <c r="I17" s="37"/>
      <c r="J17" s="16">
        <f t="shared" si="7"/>
        <v>7903.9377143642068</v>
      </c>
      <c r="K17" s="8">
        <f t="shared" si="3"/>
        <v>9.7891521272827404</v>
      </c>
    </row>
    <row r="18" spans="1:11" ht="18" customHeight="1">
      <c r="A18" s="3">
        <f t="shared" si="4"/>
        <v>780</v>
      </c>
      <c r="B18" s="29">
        <f t="shared" si="5"/>
        <v>3622842.590757404</v>
      </c>
      <c r="C18" s="16">
        <f t="shared" si="8"/>
        <v>-6332.1458883329542</v>
      </c>
      <c r="D18" s="30">
        <f t="shared" si="0"/>
        <v>-5.5587335538505211</v>
      </c>
      <c r="E18" s="29">
        <f t="shared" si="6"/>
        <v>5251057.292903088</v>
      </c>
      <c r="F18" s="16">
        <f t="shared" si="9"/>
        <v>4729.9154528710769</v>
      </c>
      <c r="G18" s="30">
        <f t="shared" si="1"/>
        <v>-8.0569960289523586</v>
      </c>
      <c r="H18" s="5">
        <f t="shared" si="2"/>
        <v>6379544.7432208294</v>
      </c>
      <c r="I18" s="37"/>
      <c r="J18" s="16">
        <f t="shared" si="7"/>
        <v>7903.6808983182354</v>
      </c>
      <c r="K18" s="8">
        <f t="shared" si="3"/>
        <v>9.7884985433547325</v>
      </c>
    </row>
    <row r="19" spans="1:11" ht="18" customHeight="1">
      <c r="A19" s="3">
        <f t="shared" si="4"/>
        <v>840</v>
      </c>
      <c r="B19" s="29">
        <f t="shared" si="5"/>
        <v>3222902.3966635647</v>
      </c>
      <c r="C19" s="16">
        <f t="shared" si="8"/>
        <v>-6665.6699015639851</v>
      </c>
      <c r="D19" s="30">
        <f t="shared" si="0"/>
        <v>-4.9445612902779184</v>
      </c>
      <c r="E19" s="29">
        <f t="shared" si="6"/>
        <v>5505847.0343711246</v>
      </c>
      <c r="F19" s="16">
        <f t="shared" si="9"/>
        <v>4246.495691133935</v>
      </c>
      <c r="G19" s="30">
        <f t="shared" si="1"/>
        <v>-8.4470439267803918</v>
      </c>
      <c r="H19" s="5">
        <f t="shared" si="2"/>
        <v>6379768.9162157793</v>
      </c>
      <c r="I19" s="37"/>
      <c r="J19" s="16">
        <f t="shared" si="7"/>
        <v>7903.4094472850829</v>
      </c>
      <c r="K19" s="8">
        <f t="shared" si="3"/>
        <v>9.7878106568462151</v>
      </c>
    </row>
    <row r="20" spans="1:11" ht="18" customHeight="1">
      <c r="A20" s="3">
        <f t="shared" si="4"/>
        <v>900</v>
      </c>
      <c r="B20" s="29">
        <f t="shared" si="5"/>
        <v>2805161.781924725</v>
      </c>
      <c r="C20" s="16">
        <f t="shared" si="8"/>
        <v>-6962.3435789806599</v>
      </c>
      <c r="D20" s="30">
        <f t="shared" si="0"/>
        <v>-4.3031918713983526</v>
      </c>
      <c r="E20" s="29">
        <f t="shared" si="6"/>
        <v>5730227.4177027512</v>
      </c>
      <c r="F20" s="16">
        <f t="shared" si="9"/>
        <v>3739.6730555271115</v>
      </c>
      <c r="G20" s="30">
        <f t="shared" si="1"/>
        <v>-8.7903194047523012</v>
      </c>
      <c r="H20" s="5">
        <f t="shared" si="2"/>
        <v>6380003.0471280683</v>
      </c>
      <c r="I20" s="37"/>
      <c r="J20" s="16">
        <f t="shared" si="7"/>
        <v>7903.1248676715659</v>
      </c>
      <c r="K20" s="8">
        <f t="shared" si="3"/>
        <v>9.787092291361807</v>
      </c>
    </row>
    <row r="21" spans="1:11" ht="18" customHeight="1">
      <c r="A21" s="3">
        <f t="shared" si="4"/>
        <v>960</v>
      </c>
      <c r="B21" s="29">
        <f t="shared" si="5"/>
        <v>2371929.6764488514</v>
      </c>
      <c r="C21" s="16">
        <f t="shared" si="8"/>
        <v>-7220.5350912645608</v>
      </c>
      <c r="D21" s="30">
        <f t="shared" si="0"/>
        <v>-3.6381870698983803</v>
      </c>
      <c r="E21" s="29">
        <f t="shared" si="6"/>
        <v>5922962.6511772694</v>
      </c>
      <c r="F21" s="16">
        <f t="shared" si="9"/>
        <v>3212.2538912419732</v>
      </c>
      <c r="G21" s="30">
        <f t="shared" si="1"/>
        <v>-9.0849430937877358</v>
      </c>
      <c r="H21" s="5">
        <f t="shared" si="2"/>
        <v>6380245.8383090235</v>
      </c>
      <c r="I21" s="37"/>
      <c r="J21" s="16">
        <f t="shared" si="7"/>
        <v>7902.8287382419039</v>
      </c>
      <c r="K21" s="8">
        <f t="shared" si="3"/>
        <v>9.7863474377796962</v>
      </c>
    </row>
    <row r="22" spans="1:11" ht="18" customHeight="1">
      <c r="A22" s="3">
        <f t="shared" si="4"/>
        <v>1020</v>
      </c>
      <c r="B22" s="29">
        <f t="shared" si="5"/>
        <v>1925600.0975213435</v>
      </c>
      <c r="C22" s="16">
        <f t="shared" si="8"/>
        <v>-7438.8263154584638</v>
      </c>
      <c r="D22" s="30">
        <f t="shared" si="0"/>
        <v>-2.9532366155953733</v>
      </c>
      <c r="E22" s="29">
        <f t="shared" si="6"/>
        <v>6082992.0895141521</v>
      </c>
      <c r="F22" s="16">
        <f t="shared" si="9"/>
        <v>2667.157305614709</v>
      </c>
      <c r="G22" s="30">
        <f t="shared" si="1"/>
        <v>-9.3293072607621657</v>
      </c>
      <c r="H22" s="5">
        <f t="shared" si="2"/>
        <v>6380495.9444126254</v>
      </c>
      <c r="I22" s="37"/>
      <c r="J22" s="16">
        <f t="shared" si="7"/>
        <v>7902.5227012930027</v>
      </c>
      <c r="K22" s="8">
        <f t="shared" si="3"/>
        <v>9.7855802318208429</v>
      </c>
    </row>
    <row r="23" spans="1:11" ht="18" customHeight="1">
      <c r="A23" s="3">
        <f t="shared" si="4"/>
        <v>1080</v>
      </c>
      <c r="B23" s="29">
        <f t="shared" si="5"/>
        <v>1468638.8667776925</v>
      </c>
      <c r="C23" s="16">
        <f t="shared" si="8"/>
        <v>-7616.020512394186</v>
      </c>
      <c r="D23" s="30">
        <f t="shared" si="0"/>
        <v>-2.2521373944976166</v>
      </c>
      <c r="E23" s="29">
        <f t="shared" si="6"/>
        <v>6209436.0217122911</v>
      </c>
      <c r="F23" s="16">
        <f t="shared" si="9"/>
        <v>2107.3988699689789</v>
      </c>
      <c r="G23" s="30">
        <f t="shared" si="1"/>
        <v>-9.5220842778877604</v>
      </c>
      <c r="H23" s="5">
        <f t="shared" si="2"/>
        <v>6380751.9798804456</v>
      </c>
      <c r="I23" s="37"/>
      <c r="J23" s="16">
        <f t="shared" si="7"/>
        <v>7902.2084534866281</v>
      </c>
      <c r="K23" s="8">
        <f t="shared" si="3"/>
        <v>9.7847949308553108</v>
      </c>
    </row>
    <row r="24" spans="1:11" ht="18" customHeight="1">
      <c r="A24" s="3">
        <f t="shared" si="4"/>
        <v>1140</v>
      </c>
      <c r="B24" s="29">
        <f t="shared" si="5"/>
        <v>1003569.9414138498</v>
      </c>
      <c r="C24" s="16">
        <f t="shared" si="8"/>
        <v>-7751.1487560640426</v>
      </c>
      <c r="D24" s="30">
        <f t="shared" si="0"/>
        <v>-1.5387721213841707</v>
      </c>
      <c r="E24" s="29">
        <f t="shared" si="6"/>
        <v>6301600.4505100334</v>
      </c>
      <c r="F24" s="16">
        <f t="shared" si="9"/>
        <v>1536.0738132957133</v>
      </c>
      <c r="G24" s="30">
        <f t="shared" si="1"/>
        <v>-9.662233485875257</v>
      </c>
      <c r="H24" s="5">
        <f t="shared" si="2"/>
        <v>6381012.5266432175</v>
      </c>
      <c r="I24" s="37"/>
      <c r="J24" s="16">
        <f t="shared" si="7"/>
        <v>7901.8877363909687</v>
      </c>
      <c r="K24" s="8">
        <f t="shared" si="3"/>
        <v>9.7839958900808153</v>
      </c>
    </row>
    <row r="25" spans="1:11" ht="18" customHeight="1">
      <c r="A25" s="3">
        <f t="shared" si="4"/>
        <v>1200</v>
      </c>
      <c r="B25" s="29">
        <f t="shared" si="5"/>
        <v>532961.43641302432</v>
      </c>
      <c r="C25" s="16">
        <f t="shared" si="8"/>
        <v>-7843.4750833470925</v>
      </c>
      <c r="D25" s="30">
        <f t="shared" si="0"/>
        <v>-0.81708761179427736</v>
      </c>
      <c r="E25" s="29">
        <f t="shared" si="6"/>
        <v>6358980.8387586251</v>
      </c>
      <c r="F25" s="16">
        <f t="shared" si="9"/>
        <v>956.33980414319785</v>
      </c>
      <c r="G25" s="30">
        <f t="shared" si="1"/>
        <v>-9.749006423347069</v>
      </c>
      <c r="H25" s="5">
        <f t="shared" si="2"/>
        <v>6381276.1419956414</v>
      </c>
      <c r="I25" s="37"/>
      <c r="J25" s="16">
        <f t="shared" si="7"/>
        <v>7901.5623267854644</v>
      </c>
      <c r="K25" s="8">
        <f t="shared" si="3"/>
        <v>9.7831875382111573</v>
      </c>
    </row>
    <row r="26" spans="1:11" ht="18" customHeight="1">
      <c r="A26" s="3">
        <f t="shared" si="4"/>
        <v>1260</v>
      </c>
      <c r="B26" s="29">
        <f t="shared" si="5"/>
        <v>59411.416009739332</v>
      </c>
      <c r="C26" s="16">
        <f t="shared" si="8"/>
        <v>-7892.5003400547494</v>
      </c>
      <c r="D26" s="30">
        <f t="shared" si="0"/>
        <v>-9.1072779889796382E-2</v>
      </c>
      <c r="E26" s="29">
        <f t="shared" si="6"/>
        <v>6381264.8038831679</v>
      </c>
      <c r="F26" s="16">
        <f t="shared" si="9"/>
        <v>371.39941874237365</v>
      </c>
      <c r="G26" s="30">
        <f t="shared" si="1"/>
        <v>-9.7819504050751256</v>
      </c>
      <c r="H26" s="5">
        <f t="shared" si="2"/>
        <v>6381541.3666002639</v>
      </c>
      <c r="I26" s="37"/>
      <c r="J26" s="16">
        <f t="shared" si="7"/>
        <v>7901.2340267838226</v>
      </c>
      <c r="K26" s="8">
        <f t="shared" si="3"/>
        <v>9.7823743528136511</v>
      </c>
    </row>
    <row r="27" spans="1:11" ht="18" customHeight="1">
      <c r="A27" s="3">
        <f t="shared" si="4"/>
        <v>1320</v>
      </c>
      <c r="B27" s="29">
        <f t="shared" si="5"/>
        <v>-414466.46640114888</v>
      </c>
      <c r="C27" s="16">
        <f t="shared" si="8"/>
        <v>-7897.9647068481372</v>
      </c>
      <c r="D27" s="30">
        <f t="shared" si="0"/>
        <v>0.63526351160975136</v>
      </c>
      <c r="E27" s="29">
        <f t="shared" si="6"/>
        <v>6368333.7475494398</v>
      </c>
      <c r="F27" s="16">
        <f t="shared" si="9"/>
        <v>-215.51760556213389</v>
      </c>
      <c r="G27" s="30">
        <f t="shared" si="1"/>
        <v>-9.7609104415592611</v>
      </c>
      <c r="H27" s="5">
        <f t="shared" si="2"/>
        <v>6381806.7325756699</v>
      </c>
      <c r="I27" s="37"/>
      <c r="J27" s="16">
        <f t="shared" si="7"/>
        <v>7900.9046538308521</v>
      </c>
      <c r="K27" s="8">
        <f t="shared" si="3"/>
        <v>9.7815608354353838</v>
      </c>
    </row>
    <row r="28" spans="1:11" ht="18" customHeight="1">
      <c r="A28" s="3">
        <f t="shared" si="4"/>
        <v>1380</v>
      </c>
      <c r="B28" s="29">
        <f t="shared" si="5"/>
        <v>-886057.40017024195</v>
      </c>
      <c r="C28" s="16">
        <f t="shared" si="8"/>
        <v>-7859.8488961515523</v>
      </c>
      <c r="D28" s="30">
        <f t="shared" si="0"/>
        <v>1.3579146242802074</v>
      </c>
      <c r="E28" s="29">
        <f t="shared" si="6"/>
        <v>6320263.4136260981</v>
      </c>
      <c r="F28" s="16">
        <f t="shared" si="9"/>
        <v>-801.17223205568962</v>
      </c>
      <c r="G28" s="30">
        <f t="shared" si="1"/>
        <v>-9.6860295021711416</v>
      </c>
      <c r="H28" s="5">
        <f t="shared" si="2"/>
        <v>6382070.7716239765</v>
      </c>
      <c r="I28" s="37"/>
      <c r="J28" s="16">
        <f t="shared" si="7"/>
        <v>7900.5760306291513</v>
      </c>
      <c r="K28" s="8">
        <f t="shared" si="3"/>
        <v>9.7807514866580583</v>
      </c>
    </row>
    <row r="29" spans="1:11" ht="18" customHeight="1">
      <c r="A29" s="3">
        <f t="shared" si="4"/>
        <v>1440</v>
      </c>
      <c r="B29" s="29">
        <f t="shared" si="5"/>
        <v>-1352759.8412919263</v>
      </c>
      <c r="C29" s="16">
        <f t="shared" si="8"/>
        <v>-7778.3740186947398</v>
      </c>
      <c r="D29" s="30">
        <f t="shared" si="0"/>
        <v>2.0728982163029497</v>
      </c>
      <c r="E29" s="29">
        <f t="shared" si="6"/>
        <v>6237323.3734949408</v>
      </c>
      <c r="F29" s="16">
        <f t="shared" si="9"/>
        <v>-1382.3340021859581</v>
      </c>
      <c r="G29" s="30">
        <f t="shared" si="1"/>
        <v>-9.5577471335003956</v>
      </c>
      <c r="H29" s="5">
        <f t="shared" si="2"/>
        <v>6382332.023152546</v>
      </c>
      <c r="I29" s="37"/>
      <c r="J29" s="16">
        <f t="shared" si="7"/>
        <v>7900.2499750517263</v>
      </c>
      <c r="K29" s="8">
        <f t="shared" si="3"/>
        <v>9.7799507812200659</v>
      </c>
    </row>
    <row r="30" spans="1:11" ht="18" customHeight="1">
      <c r="A30" s="3">
        <f t="shared" si="4"/>
        <v>1500</v>
      </c>
      <c r="B30" s="29">
        <f t="shared" si="5"/>
        <v>-1811999.8488349202</v>
      </c>
      <c r="C30" s="16">
        <f t="shared" si="8"/>
        <v>-7654.0001257165632</v>
      </c>
      <c r="D30" s="30">
        <f t="shared" si="0"/>
        <v>2.7762780934050242</v>
      </c>
      <c r="E30" s="29">
        <f t="shared" si="6"/>
        <v>6119975.4436831819</v>
      </c>
      <c r="F30" s="16">
        <f t="shared" si="9"/>
        <v>-1955.7988301959817</v>
      </c>
      <c r="G30" s="30">
        <f t="shared" si="1"/>
        <v>-9.3767964535974055</v>
      </c>
      <c r="H30" s="5">
        <f t="shared" si="2"/>
        <v>6382589.0423450368</v>
      </c>
      <c r="I30" s="37"/>
      <c r="J30" s="16">
        <f t="shared" si="7"/>
        <v>7899.9282900963808</v>
      </c>
      <c r="K30" s="8">
        <f t="shared" si="3"/>
        <v>9.7791631433429682</v>
      </c>
    </row>
    <row r="31" spans="1:11" ht="18" customHeight="1">
      <c r="A31" s="3">
        <f t="shared" si="4"/>
        <v>1560</v>
      </c>
      <c r="B31" s="29">
        <f t="shared" si="5"/>
        <v>-2261245.2552416557</v>
      </c>
      <c r="C31" s="16">
        <f t="shared" si="8"/>
        <v>-7487.4234401122621</v>
      </c>
      <c r="D31" s="30">
        <f t="shared" si="0"/>
        <v>3.464185720744084</v>
      </c>
      <c r="E31" s="29">
        <f t="shared" si="6"/>
        <v>5968871.046638472</v>
      </c>
      <c r="F31" s="16">
        <f t="shared" si="9"/>
        <v>-2518.4066174118261</v>
      </c>
      <c r="G31" s="30">
        <f t="shared" si="1"/>
        <v>-9.1441995514626484</v>
      </c>
      <c r="H31" s="5">
        <f t="shared" si="2"/>
        <v>6382840.4081374258</v>
      </c>
      <c r="I31" s="37"/>
      <c r="J31" s="16">
        <f t="shared" si="7"/>
        <v>7899.6127539371328</v>
      </c>
      <c r="K31" s="8">
        <f t="shared" si="3"/>
        <v>9.7783929223966499</v>
      </c>
    </row>
    <row r="32" spans="1:11" ht="18" customHeight="1">
      <c r="A32" s="3">
        <f t="shared" si="4"/>
        <v>1620</v>
      </c>
      <c r="B32" s="29">
        <f t="shared" si="5"/>
        <v>-2698019.593053713</v>
      </c>
      <c r="C32" s="16">
        <f t="shared" si="8"/>
        <v>-7279.5722968676173</v>
      </c>
      <c r="D32" s="30">
        <f t="shared" si="0"/>
        <v>4.1328412817740849</v>
      </c>
      <c r="E32" s="29">
        <f t="shared" si="6"/>
        <v>5784847.5312084965</v>
      </c>
      <c r="F32" s="16">
        <f t="shared" si="9"/>
        <v>-3067.0585904995851</v>
      </c>
      <c r="G32" s="30">
        <f t="shared" si="1"/>
        <v>-8.8612613293469913</v>
      </c>
      <c r="H32" s="5">
        <f t="shared" si="2"/>
        <v>6383084.7310552569</v>
      </c>
      <c r="I32" s="37"/>
      <c r="J32" s="16">
        <f t="shared" si="7"/>
        <v>7899.3051101270785</v>
      </c>
      <c r="K32" s="8">
        <f t="shared" si="3"/>
        <v>9.777644369034725</v>
      </c>
    </row>
    <row r="33" spans="1:11" ht="18" customHeight="1">
      <c r="A33" s="3">
        <f t="shared" si="4"/>
        <v>1680</v>
      </c>
      <c r="B33" s="29">
        <f t="shared" si="5"/>
        <v>-3119915.7022513831</v>
      </c>
      <c r="C33" s="16">
        <f t="shared" si="8"/>
        <v>-7031.6018199611726</v>
      </c>
      <c r="D33" s="30">
        <f t="shared" si="0"/>
        <v>4.7785741743670354</v>
      </c>
      <c r="E33" s="29">
        <f t="shared" si="6"/>
        <v>5568923.4749928722</v>
      </c>
      <c r="F33" s="16">
        <f t="shared" si="9"/>
        <v>-3598.7342702604046</v>
      </c>
      <c r="G33" s="30">
        <f t="shared" si="1"/>
        <v>-8.5295618331687475</v>
      </c>
      <c r="H33" s="5">
        <f t="shared" si="2"/>
        <v>6383320.6608693432</v>
      </c>
      <c r="I33" s="37"/>
      <c r="J33" s="16">
        <f t="shared" si="7"/>
        <v>7899.0070580059601</v>
      </c>
      <c r="K33" s="8">
        <f t="shared" si="3"/>
        <v>9.7769216119275804</v>
      </c>
    </row>
    <row r="34" spans="1:11" ht="18" customHeight="1">
      <c r="A34" s="3">
        <f t="shared" si="4"/>
        <v>1740</v>
      </c>
      <c r="B34" s="29">
        <f t="shared" si="5"/>
        <v>-3524608.9444213323</v>
      </c>
      <c r="C34" s="16">
        <f t="shared" si="8"/>
        <v>-6744.8873694991507</v>
      </c>
      <c r="D34" s="30">
        <f t="shared" si="0"/>
        <v>5.3978428391628066</v>
      </c>
      <c r="E34" s="29">
        <f t="shared" si="6"/>
        <v>5322292.99617784</v>
      </c>
      <c r="F34" s="16">
        <f t="shared" si="9"/>
        <v>-4110.5079802505297</v>
      </c>
      <c r="G34" s="30">
        <f t="shared" si="1"/>
        <v>-8.1509471235997211</v>
      </c>
      <c r="H34" s="5">
        <f t="shared" si="2"/>
        <v>6383546.8940283153</v>
      </c>
      <c r="I34" s="37"/>
      <c r="J34" s="16">
        <f t="shared" si="7"/>
        <v>7898.7202433642669</v>
      </c>
      <c r="K34" s="8">
        <f t="shared" si="3"/>
        <v>9.7762286352161265</v>
      </c>
    </row>
    <row r="35" spans="1:11" ht="18" customHeight="1">
      <c r="A35" s="3">
        <f t="shared" si="4"/>
        <v>1800</v>
      </c>
      <c r="B35" s="29">
        <f t="shared" si="5"/>
        <v>-3909869.9523702953</v>
      </c>
      <c r="C35" s="16">
        <f t="shared" si="8"/>
        <v>-6421.0167991493827</v>
      </c>
      <c r="D35" s="30">
        <f t="shared" si="0"/>
        <v>5.9872538202133718</v>
      </c>
      <c r="E35" s="29">
        <f t="shared" si="6"/>
        <v>5046319.1077178493</v>
      </c>
      <c r="F35" s="16">
        <f t="shared" si="9"/>
        <v>-4599.5648076665129</v>
      </c>
      <c r="G35" s="30">
        <f t="shared" si="1"/>
        <v>-7.7275187471089479</v>
      </c>
      <c r="H35" s="5">
        <f t="shared" si="2"/>
        <v>6383762.1808277266</v>
      </c>
      <c r="I35" s="37"/>
      <c r="J35" s="16">
        <f t="shared" si="7"/>
        <v>7898.4462494140489</v>
      </c>
      <c r="K35" s="8">
        <f t="shared" si="3"/>
        <v>9.7755692568044275</v>
      </c>
    </row>
    <row r="36" spans="1:11" ht="18" customHeight="1">
      <c r="A36" s="3">
        <f t="shared" si="4"/>
        <v>1860</v>
      </c>
      <c r="B36" s="29">
        <f t="shared" si="5"/>
        <v>-4273576.8465664899</v>
      </c>
      <c r="C36" s="16">
        <f t="shared" si="8"/>
        <v>-6061.7815699365801</v>
      </c>
      <c r="D36" s="30">
        <f t="shared" si="0"/>
        <v>6.5435799634218164</v>
      </c>
      <c r="E36" s="29">
        <f t="shared" si="6"/>
        <v>4742526.1517682662</v>
      </c>
      <c r="F36" s="16">
        <f t="shared" si="9"/>
        <v>-5063.2159324930499</v>
      </c>
      <c r="G36" s="30">
        <f t="shared" si="1"/>
        <v>-7.2616218724714523</v>
      </c>
      <c r="H36" s="5">
        <f t="shared" si="2"/>
        <v>6383965.3322770409</v>
      </c>
      <c r="I36" s="37"/>
      <c r="J36" s="16">
        <f t="shared" si="7"/>
        <v>7898.1865881146578</v>
      </c>
      <c r="K36" s="8">
        <f t="shared" si="3"/>
        <v>9.7749471076037668</v>
      </c>
    </row>
    <row r="37" spans="1:11" ht="18" customHeight="1">
      <c r="A37" s="3">
        <f t="shared" si="4"/>
        <v>1920</v>
      </c>
      <c r="B37" s="29">
        <f t="shared" si="5"/>
        <v>-4613726.8528943658</v>
      </c>
      <c r="C37" s="16">
        <f t="shared" si="8"/>
        <v>-5669.1667721312715</v>
      </c>
      <c r="D37" s="30">
        <f t="shared" ref="D37:D68" si="10">-GM*x/pr^3</f>
        <v>7.0637776639951122</v>
      </c>
      <c r="E37" s="29">
        <f t="shared" si="6"/>
        <v>4412591.3570777858</v>
      </c>
      <c r="F37" s="16">
        <f t="shared" si="9"/>
        <v>-5498.9132448413366</v>
      </c>
      <c r="G37" s="30">
        <f t="shared" ref="G37:G68" si="11">-GM*y/pr^3</f>
        <v>-6.7558321639500818</v>
      </c>
      <c r="H37" s="5">
        <f t="shared" si="2"/>
        <v>6384155.2266275706</v>
      </c>
      <c r="I37" s="37"/>
      <c r="J37" s="16">
        <f t="shared" si="7"/>
        <v>7897.9426918995041</v>
      </c>
      <c r="K37" s="8">
        <f t="shared" ref="K37:K68" si="12">SQRT(ax^2+ay^2)</f>
        <v>9.774365611834801</v>
      </c>
    </row>
    <row r="38" spans="1:11" ht="18" customHeight="1">
      <c r="A38" s="3">
        <f t="shared" ref="A38:A69" si="13">A37+dt</f>
        <v>1980</v>
      </c>
      <c r="B38" s="29">
        <f t="shared" ref="B38:B69" si="14">B37+vx*dt</f>
        <v>-4928447.2596318601</v>
      </c>
      <c r="C38" s="16">
        <f t="shared" si="8"/>
        <v>-5245.3401122915648</v>
      </c>
      <c r="D38" s="30">
        <f t="shared" si="10"/>
        <v>7.5450030800819485</v>
      </c>
      <c r="E38" s="29">
        <f t="shared" ref="E38:E69" si="15">E37+vy*dt</f>
        <v>4058335.5665970854</v>
      </c>
      <c r="F38" s="16">
        <f t="shared" si="9"/>
        <v>-5904.2631746783418</v>
      </c>
      <c r="G38" s="30">
        <f t="shared" si="11"/>
        <v>-6.2129414675461829</v>
      </c>
      <c r="H38" s="5">
        <f t="shared" si="2"/>
        <v>6384330.8155263755</v>
      </c>
      <c r="I38" s="37"/>
      <c r="J38" s="16">
        <f t="shared" si="7"/>
        <v>7897.7159058475672</v>
      </c>
      <c r="K38" s="8">
        <f t="shared" si="12"/>
        <v>9.7738279684881402</v>
      </c>
    </row>
    <row r="39" spans="1:11" ht="18" customHeight="1">
      <c r="A39" s="3">
        <f t="shared" si="13"/>
        <v>2040</v>
      </c>
      <c r="B39" s="29">
        <f t="shared" si="14"/>
        <v>-5216005.6552810594</v>
      </c>
      <c r="C39" s="16">
        <f t="shared" ref="C39:C70" si="16">C38+D38*dt</f>
        <v>-4792.639927486648</v>
      </c>
      <c r="D39" s="30">
        <f t="shared" si="10"/>
        <v>7.9846272359055579</v>
      </c>
      <c r="E39" s="29">
        <f t="shared" si="15"/>
        <v>3681713.1868332187</v>
      </c>
      <c r="F39" s="16">
        <f t="shared" ref="F39:F70" si="17">F38+G38*dt</f>
        <v>-6277.0396627311129</v>
      </c>
      <c r="G39" s="30">
        <f t="shared" si="11"/>
        <v>-5.6359423914000972</v>
      </c>
      <c r="H39" s="5">
        <f t="shared" si="2"/>
        <v>6384491.1297632493</v>
      </c>
      <c r="I39" s="37"/>
      <c r="J39" s="16">
        <f t="shared" si="7"/>
        <v>7897.5074803407915</v>
      </c>
      <c r="K39" s="8">
        <f t="shared" si="12"/>
        <v>9.7733371340369448</v>
      </c>
    </row>
    <row r="40" spans="1:11" ht="18" customHeight="1">
      <c r="A40" s="3">
        <f t="shared" si="13"/>
        <v>2100</v>
      </c>
      <c r="B40" s="29">
        <f t="shared" si="14"/>
        <v>-5474819.3928809986</v>
      </c>
      <c r="C40" s="16">
        <f t="shared" si="16"/>
        <v>-4313.5622933323148</v>
      </c>
      <c r="D40" s="30">
        <f t="shared" si="10"/>
        <v>8.3802499439847455</v>
      </c>
      <c r="E40" s="29">
        <f t="shared" si="15"/>
        <v>3284801.4144603116</v>
      </c>
      <c r="F40" s="16">
        <f t="shared" si="17"/>
        <v>-6615.1962062151188</v>
      </c>
      <c r="G40" s="30">
        <f t="shared" si="11"/>
        <v>-5.0280118656199804</v>
      </c>
      <c r="H40" s="5">
        <f t="shared" si="2"/>
        <v>6384635.2845801869</v>
      </c>
      <c r="I40" s="37"/>
      <c r="J40" s="16">
        <f t="shared" si="7"/>
        <v>7897.3185642457929</v>
      </c>
      <c r="K40" s="8">
        <f t="shared" si="12"/>
        <v>9.7728958064880462</v>
      </c>
    </row>
    <row r="41" spans="1:11" ht="18" customHeight="1">
      <c r="A41" s="3">
        <f t="shared" si="13"/>
        <v>2160</v>
      </c>
      <c r="B41" s="29">
        <f t="shared" si="14"/>
        <v>-5703464.2306825919</v>
      </c>
      <c r="C41" s="16">
        <f t="shared" si="16"/>
        <v>-3810.7472966932301</v>
      </c>
      <c r="D41" s="30">
        <f t="shared" si="10"/>
        <v>8.7297124824270895</v>
      </c>
      <c r="E41" s="29">
        <f t="shared" si="15"/>
        <v>2869788.7993711727</v>
      </c>
      <c r="F41" s="16">
        <f t="shared" si="17"/>
        <v>-6916.8769181523176</v>
      </c>
      <c r="G41" s="30">
        <f t="shared" si="11"/>
        <v>-4.3924937705450811</v>
      </c>
      <c r="H41" s="5">
        <f t="shared" si="2"/>
        <v>6384762.4845151454</v>
      </c>
      <c r="I41" s="37"/>
      <c r="J41" s="16">
        <f t="shared" si="7"/>
        <v>7897.1501986554022</v>
      </c>
      <c r="K41" s="8">
        <f t="shared" si="12"/>
        <v>9.7725064108508359</v>
      </c>
    </row>
    <row r="42" spans="1:11" ht="18" customHeight="1">
      <c r="A42" s="3">
        <f t="shared" si="13"/>
        <v>2220</v>
      </c>
      <c r="B42" s="29">
        <f t="shared" si="14"/>
        <v>-5900682.1035474483</v>
      </c>
      <c r="C42" s="16">
        <f t="shared" si="16"/>
        <v>-3286.9645477476047</v>
      </c>
      <c r="D42" s="30">
        <f t="shared" si="10"/>
        <v>9.0311089697452207</v>
      </c>
      <c r="E42" s="29">
        <f t="shared" si="15"/>
        <v>2438963.2067080713</v>
      </c>
      <c r="F42" s="16">
        <f t="shared" si="17"/>
        <v>-7180.4265443850227</v>
      </c>
      <c r="G42" s="30">
        <f t="shared" si="11"/>
        <v>-3.7328807257278998</v>
      </c>
      <c r="H42" s="5">
        <f t="shared" si="2"/>
        <v>6384872.0277544213</v>
      </c>
      <c r="I42" s="37"/>
      <c r="J42" s="16">
        <f t="shared" si="7"/>
        <v>7897.0033112224701</v>
      </c>
      <c r="K42" s="8">
        <f t="shared" si="12"/>
        <v>9.7721710860956303</v>
      </c>
    </row>
    <row r="43" spans="1:11" ht="18" customHeight="1">
      <c r="A43" s="3">
        <f t="shared" si="13"/>
        <v>2280</v>
      </c>
      <c r="B43" s="29">
        <f t="shared" si="14"/>
        <v>-6065387.984121222</v>
      </c>
      <c r="C43" s="16">
        <f t="shared" si="16"/>
        <v>-2745.0980095628915</v>
      </c>
      <c r="D43" s="30">
        <f t="shared" si="10"/>
        <v>9.2827963861637297</v>
      </c>
      <c r="E43" s="29">
        <f t="shared" si="15"/>
        <v>1994699.2434323495</v>
      </c>
      <c r="F43" s="16">
        <f t="shared" si="17"/>
        <v>-7404.3993879286963</v>
      </c>
      <c r="G43" s="30">
        <f t="shared" si="11"/>
        <v>-3.0527951347699438</v>
      </c>
      <c r="H43" s="5">
        <f t="shared" si="2"/>
        <v>6384963.309970676</v>
      </c>
      <c r="I43" s="37"/>
      <c r="J43" s="16">
        <f t="shared" si="7"/>
        <v>7896.8787111152342</v>
      </c>
      <c r="K43" s="8">
        <f t="shared" si="12"/>
        <v>9.7718916736653121</v>
      </c>
    </row>
    <row r="44" spans="1:11" ht="18" customHeight="1">
      <c r="A44" s="3">
        <f t="shared" si="13"/>
        <v>2340</v>
      </c>
      <c r="B44" s="29">
        <f t="shared" si="14"/>
        <v>-6196675.7977048066</v>
      </c>
      <c r="C44" s="16">
        <f t="shared" si="16"/>
        <v>-2188.1302263930679</v>
      </c>
      <c r="D44" s="30">
        <f t="shared" si="10"/>
        <v>9.4834031969304959</v>
      </c>
      <c r="E44" s="29">
        <f t="shared" si="15"/>
        <v>1539445.2176714558</v>
      </c>
      <c r="F44" s="16">
        <f t="shared" si="17"/>
        <v>-7587.5670960148927</v>
      </c>
      <c r="G44" s="30">
        <f t="shared" si="11"/>
        <v>-2.3559695835906496</v>
      </c>
      <c r="H44" s="5">
        <f t="shared" si="2"/>
        <v>6385035.8276263429</v>
      </c>
      <c r="I44" s="37"/>
      <c r="J44" s="16">
        <f t="shared" si="7"/>
        <v>7896.7770846202093</v>
      </c>
      <c r="K44" s="8">
        <f t="shared" si="12"/>
        <v>9.7716697075963346</v>
      </c>
    </row>
    <row r="45" spans="1:11" ht="18" customHeight="1">
      <c r="A45" s="3">
        <f t="shared" si="13"/>
        <v>2400</v>
      </c>
      <c r="B45" s="29">
        <f t="shared" si="14"/>
        <v>-6293823.3597794408</v>
      </c>
      <c r="C45" s="16">
        <f t="shared" si="16"/>
        <v>-1619.1260345772382</v>
      </c>
      <c r="D45" s="30">
        <f t="shared" si="10"/>
        <v>9.631836539705434</v>
      </c>
      <c r="E45" s="29">
        <f t="shared" si="15"/>
        <v>1075709.7014096358</v>
      </c>
      <c r="F45" s="16">
        <f t="shared" si="17"/>
        <v>-7728.9252710303317</v>
      </c>
      <c r="G45" s="30">
        <f t="shared" si="11"/>
        <v>-1.6462266917697612</v>
      </c>
      <c r="H45" s="5">
        <f t="shared" si="2"/>
        <v>6385089.1807250567</v>
      </c>
      <c r="I45" s="37"/>
      <c r="J45" s="16">
        <f t="shared" si="7"/>
        <v>7896.6989914151536</v>
      </c>
      <c r="K45" s="8">
        <f t="shared" si="12"/>
        <v>9.7715064062968278</v>
      </c>
    </row>
    <row r="46" spans="1:11" ht="18" customHeight="1">
      <c r="A46" s="3">
        <f t="shared" si="13"/>
        <v>2460</v>
      </c>
      <c r="B46" s="29">
        <f t="shared" si="14"/>
        <v>-6356296.3103111358</v>
      </c>
      <c r="C46" s="16">
        <f t="shared" si="16"/>
        <v>-1041.2158421949121</v>
      </c>
      <c r="D46" s="30">
        <f t="shared" si="10"/>
        <v>9.7272879446618674</v>
      </c>
      <c r="E46" s="29">
        <f t="shared" si="15"/>
        <v>606047.76905744476</v>
      </c>
      <c r="F46" s="16">
        <f t="shared" si="17"/>
        <v>-7827.6988725365172</v>
      </c>
      <c r="G46" s="30">
        <f t="shared" si="11"/>
        <v>-0.92745851830075188</v>
      </c>
      <c r="H46" s="5">
        <f t="shared" si="2"/>
        <v>6385123.0749966335</v>
      </c>
      <c r="I46" s="37"/>
      <c r="J46" s="16">
        <f t="shared" si="7"/>
        <v>7896.6448615312011</v>
      </c>
      <c r="K46" s="8">
        <f t="shared" si="12"/>
        <v>9.7714026660215332</v>
      </c>
    </row>
    <row r="47" spans="1:11" ht="18" customHeight="1">
      <c r="A47" s="3">
        <f t="shared" si="13"/>
        <v>2520</v>
      </c>
      <c r="B47" s="29">
        <f t="shared" si="14"/>
        <v>-6383751.0242420482</v>
      </c>
      <c r="C47" s="16">
        <f t="shared" si="16"/>
        <v>-457.57856551520001</v>
      </c>
      <c r="D47" s="30">
        <f t="shared" si="10"/>
        <v>9.769237562493398</v>
      </c>
      <c r="E47" s="29">
        <f t="shared" si="15"/>
        <v>133046.986039371</v>
      </c>
      <c r="F47" s="16">
        <f t="shared" si="17"/>
        <v>-7883.3463836345627</v>
      </c>
      <c r="G47" s="30">
        <f t="shared" si="11"/>
        <v>-0.20360562444502306</v>
      </c>
      <c r="H47" s="5">
        <f t="shared" si="2"/>
        <v>6385137.3235041359</v>
      </c>
      <c r="I47" s="37"/>
      <c r="J47" s="16">
        <f t="shared" si="7"/>
        <v>7896.6149930196725</v>
      </c>
      <c r="K47" s="8">
        <f t="shared" si="12"/>
        <v>9.7713590560749335</v>
      </c>
    </row>
    <row r="48" spans="1:11" ht="18" customHeight="1">
      <c r="A48" s="3">
        <f t="shared" si="13"/>
        <v>2580</v>
      </c>
      <c r="B48" s="29">
        <f t="shared" si="14"/>
        <v>-6376036.4829479838</v>
      </c>
      <c r="C48" s="16">
        <f t="shared" si="16"/>
        <v>128.57568823440386</v>
      </c>
      <c r="D48" s="30">
        <f t="shared" si="10"/>
        <v>9.7574568820695902</v>
      </c>
      <c r="E48" s="29">
        <f t="shared" si="15"/>
        <v>-340686.77722670487</v>
      </c>
      <c r="F48" s="16">
        <f t="shared" si="17"/>
        <v>-7895.5627211012643</v>
      </c>
      <c r="G48" s="30">
        <f t="shared" si="11"/>
        <v>0.52136410260059363</v>
      </c>
      <c r="H48" s="5">
        <f t="shared" si="2"/>
        <v>6385131.8476646049</v>
      </c>
      <c r="I48" s="37"/>
      <c r="J48" s="16">
        <f t="shared" si="7"/>
        <v>7896.6095503354445</v>
      </c>
      <c r="K48" s="8">
        <f t="shared" si="12"/>
        <v>9.771375815765543</v>
      </c>
    </row>
    <row r="49" spans="1:11" ht="18" customHeight="1">
      <c r="A49" s="3">
        <f t="shared" si="13"/>
        <v>2640</v>
      </c>
      <c r="B49" s="29">
        <f t="shared" si="14"/>
        <v>-6333195.096878469</v>
      </c>
      <c r="C49" s="16">
        <f t="shared" si="16"/>
        <v>714.02310115857927</v>
      </c>
      <c r="D49" s="30">
        <f t="shared" si="10"/>
        <v>9.6920099260267936</v>
      </c>
      <c r="E49" s="29">
        <f t="shared" si="15"/>
        <v>-812543.62972341862</v>
      </c>
      <c r="F49" s="16">
        <f t="shared" si="17"/>
        <v>-7864.2808749452288</v>
      </c>
      <c r="G49" s="30">
        <f t="shared" si="11"/>
        <v>1.2434767608044737</v>
      </c>
      <c r="H49" s="5">
        <f t="shared" si="2"/>
        <v>6385106.6776781091</v>
      </c>
      <c r="I49" s="37"/>
      <c r="J49" s="16">
        <f t="shared" si="7"/>
        <v>7896.6285634451242</v>
      </c>
      <c r="K49" s="8">
        <f t="shared" si="12"/>
        <v>9.7714528531259202</v>
      </c>
    </row>
    <row r="50" spans="1:11" ht="18" customHeight="1">
      <c r="A50" s="3">
        <f t="shared" si="13"/>
        <v>2700</v>
      </c>
      <c r="B50" s="29">
        <f t="shared" si="14"/>
        <v>-6255462.4750752579</v>
      </c>
      <c r="C50" s="16">
        <f t="shared" si="16"/>
        <v>1295.5436967201867</v>
      </c>
      <c r="D50" s="30">
        <f t="shared" si="10"/>
        <v>9.5732529191182056</v>
      </c>
      <c r="E50" s="29">
        <f t="shared" si="15"/>
        <v>-1279923.9658812364</v>
      </c>
      <c r="F50" s="16">
        <f t="shared" si="17"/>
        <v>-7789.6722692969606</v>
      </c>
      <c r="G50" s="30">
        <f t="shared" si="11"/>
        <v>1.9587737743522284</v>
      </c>
      <c r="H50" s="5">
        <f t="shared" si="2"/>
        <v>6385061.9523628606</v>
      </c>
      <c r="I50" s="37"/>
      <c r="J50" s="16">
        <f t="shared" si="7"/>
        <v>7896.6719276645572</v>
      </c>
      <c r="K50" s="8">
        <f t="shared" si="12"/>
        <v>9.7715897454045493</v>
      </c>
    </row>
    <row r="51" spans="1:11" ht="18" customHeight="1">
      <c r="A51" s="3">
        <f t="shared" si="13"/>
        <v>2760</v>
      </c>
      <c r="B51" s="29">
        <f t="shared" si="14"/>
        <v>-6143266.1427632216</v>
      </c>
      <c r="C51" s="16">
        <f t="shared" si="16"/>
        <v>1869.938871867279</v>
      </c>
      <c r="D51" s="30">
        <f t="shared" si="10"/>
        <v>9.4018324306831946</v>
      </c>
      <c r="E51" s="29">
        <f t="shared" si="15"/>
        <v>-1740252.716451386</v>
      </c>
      <c r="F51" s="16">
        <f t="shared" si="17"/>
        <v>-7672.1458428358274</v>
      </c>
      <c r="G51" s="30">
        <f t="shared" si="11"/>
        <v>2.6633331597380194</v>
      </c>
      <c r="H51" s="5">
        <f t="shared" si="2"/>
        <v>6384997.9183972599</v>
      </c>
      <c r="I51" s="37"/>
      <c r="J51" s="16">
        <f t="shared" si="7"/>
        <v>7896.7394042264896</v>
      </c>
      <c r="K51" s="8">
        <f t="shared" si="12"/>
        <v>9.7717857413272409</v>
      </c>
    </row>
    <row r="52" spans="1:11" ht="18" customHeight="1">
      <c r="A52" s="3">
        <f t="shared" si="13"/>
        <v>2820</v>
      </c>
      <c r="B52" s="29">
        <f t="shared" si="14"/>
        <v>-5997223.2137007257</v>
      </c>
      <c r="C52" s="16">
        <f t="shared" si="16"/>
        <v>2434.0488177082707</v>
      </c>
      <c r="D52" s="30">
        <f t="shared" si="10"/>
        <v>9.1786819991343762</v>
      </c>
      <c r="E52" s="29">
        <f t="shared" si="15"/>
        <v>-2190993.4676464787</v>
      </c>
      <c r="F52" s="16">
        <f t="shared" si="17"/>
        <v>-7512.345853251546</v>
      </c>
      <c r="G52" s="30">
        <f t="shared" si="11"/>
        <v>3.3532906121895252</v>
      </c>
      <c r="H52" s="5">
        <f t="shared" si="2"/>
        <v>6384914.9289728515</v>
      </c>
      <c r="I52" s="37"/>
      <c r="J52" s="16">
        <f t="shared" si="7"/>
        <v>7896.8306215755147</v>
      </c>
      <c r="K52" s="8">
        <f t="shared" si="12"/>
        <v>9.7720397651172011</v>
      </c>
    </row>
    <row r="53" spans="1:11" ht="18" customHeight="1">
      <c r="A53" s="3">
        <f t="shared" si="13"/>
        <v>2880</v>
      </c>
      <c r="B53" s="29">
        <f t="shared" si="14"/>
        <v>-5818137.0294413455</v>
      </c>
      <c r="C53" s="16">
        <f t="shared" si="16"/>
        <v>2984.7697376563333</v>
      </c>
      <c r="D53" s="30">
        <f t="shared" si="10"/>
        <v>8.905017252905953</v>
      </c>
      <c r="E53" s="29">
        <f t="shared" si="15"/>
        <v>-2629662.3726376891</v>
      </c>
      <c r="F53" s="16">
        <f t="shared" si="17"/>
        <v>-7311.1484165201746</v>
      </c>
      <c r="G53" s="30">
        <f t="shared" si="11"/>
        <v>4.0248603082325012</v>
      </c>
      <c r="H53" s="5">
        <f t="shared" si="2"/>
        <v>6384813.4418652393</v>
      </c>
      <c r="I53" s="37"/>
      <c r="J53" s="16">
        <f t="shared" si="7"/>
        <v>7896.9450773836907</v>
      </c>
      <c r="K53" s="8">
        <f t="shared" si="12"/>
        <v>9.7723504222545206</v>
      </c>
    </row>
    <row r="54" spans="1:11" ht="18" customHeight="1">
      <c r="A54" s="3">
        <f t="shared" si="13"/>
        <v>2940</v>
      </c>
      <c r="B54" s="29">
        <f t="shared" si="14"/>
        <v>-5606992.783071504</v>
      </c>
      <c r="C54" s="16">
        <f t="shared" si="16"/>
        <v>3519.0707728306907</v>
      </c>
      <c r="D54" s="30">
        <f t="shared" si="10"/>
        <v>8.5823295488612459</v>
      </c>
      <c r="E54" s="29">
        <f t="shared" si="15"/>
        <v>-3053841.7805192624</v>
      </c>
      <c r="F54" s="16">
        <f t="shared" si="17"/>
        <v>-7069.6567980262244</v>
      </c>
      <c r="G54" s="30">
        <f t="shared" si="11"/>
        <v>4.6743553210247226</v>
      </c>
      <c r="H54" s="5">
        <f t="shared" si="2"/>
        <v>6384694.0169330733</v>
      </c>
      <c r="I54" s="37"/>
      <c r="J54" s="16">
        <f t="shared" si="7"/>
        <v>7897.0821412765872</v>
      </c>
      <c r="K54" s="8">
        <f t="shared" si="12"/>
        <v>9.772716006947558</v>
      </c>
    </row>
    <row r="55" spans="1:11" ht="18" customHeight="1">
      <c r="A55" s="3">
        <f t="shared" si="13"/>
        <v>3000</v>
      </c>
      <c r="B55" s="29">
        <f t="shared" si="14"/>
        <v>-5364952.1503257621</v>
      </c>
      <c r="C55" s="16">
        <f t="shared" si="16"/>
        <v>4034.0105457623654</v>
      </c>
      <c r="D55" s="30">
        <f t="shared" si="10"/>
        <v>8.2123781557219768</v>
      </c>
      <c r="E55" s="29">
        <f t="shared" si="15"/>
        <v>-3461193.509245147</v>
      </c>
      <c r="F55" s="16">
        <f t="shared" si="17"/>
        <v>-6789.195478764741</v>
      </c>
      <c r="G55" s="30">
        <f t="shared" si="11"/>
        <v>5.2982075462360987</v>
      </c>
      <c r="H55" s="5">
        <f t="shared" si="2"/>
        <v>6384557.3130582636</v>
      </c>
      <c r="I55" s="37"/>
      <c r="J55" s="16">
        <f t="shared" si="7"/>
        <v>7897.241058255825</v>
      </c>
      <c r="K55" s="8">
        <f t="shared" si="12"/>
        <v>9.7731345112800234</v>
      </c>
    </row>
    <row r="56" spans="1:11" ht="18" customHeight="1">
      <c r="A56" s="3">
        <f t="shared" si="13"/>
        <v>3060</v>
      </c>
      <c r="B56" s="29">
        <f t="shared" si="14"/>
        <v>-5093346.9562194208</v>
      </c>
      <c r="C56" s="16">
        <f t="shared" si="16"/>
        <v>4526.7532351056843</v>
      </c>
      <c r="D56" s="30">
        <f t="shared" si="10"/>
        <v>7.7971810166560083</v>
      </c>
      <c r="E56" s="29">
        <f t="shared" si="15"/>
        <v>-3849471.6908045816</v>
      </c>
      <c r="F56" s="16">
        <f t="shared" si="17"/>
        <v>-6471.3030259905754</v>
      </c>
      <c r="G56" s="30">
        <f t="shared" si="11"/>
        <v>5.8929870377365949</v>
      </c>
      <c r="H56" s="5">
        <f t="shared" si="2"/>
        <v>6384404.0845434843</v>
      </c>
      <c r="I56" s="37"/>
      <c r="J56" s="16">
        <f t="shared" si="7"/>
        <v>7897.4209528006386</v>
      </c>
      <c r="K56" s="8">
        <f t="shared" si="12"/>
        <v>9.7736036359897653</v>
      </c>
    </row>
    <row r="57" spans="1:11" ht="18" customHeight="1">
      <c r="A57" s="3">
        <f t="shared" si="13"/>
        <v>3120</v>
      </c>
      <c r="B57" s="29">
        <f t="shared" si="14"/>
        <v>-4793671.9104531184</v>
      </c>
      <c r="C57" s="16">
        <f t="shared" si="16"/>
        <v>4994.5840961050444</v>
      </c>
      <c r="D57" s="30">
        <f t="shared" si="10"/>
        <v>7.3390041317377808</v>
      </c>
      <c r="E57" s="29">
        <f t="shared" si="15"/>
        <v>-4216535.1190281641</v>
      </c>
      <c r="F57" s="16">
        <f t="shared" si="17"/>
        <v>-6117.7238037263796</v>
      </c>
      <c r="G57" s="30">
        <f t="shared" si="11"/>
        <v>6.4554206541932668</v>
      </c>
      <c r="H57" s="5">
        <f t="shared" si="2"/>
        <v>6384235.1769859726</v>
      </c>
      <c r="I57" s="37"/>
      <c r="J57" s="16">
        <f t="shared" si="7"/>
        <v>7897.6208336274158</v>
      </c>
      <c r="K57" s="8">
        <f t="shared" si="12"/>
        <v>9.7741208028266797</v>
      </c>
    </row>
    <row r="58" spans="1:11" ht="18" customHeight="1">
      <c r="A58" s="3">
        <f t="shared" si="13"/>
        <v>3180</v>
      </c>
      <c r="B58" s="29">
        <f t="shared" si="14"/>
        <v>-4467576.4498125594</v>
      </c>
      <c r="C58" s="16">
        <f t="shared" si="16"/>
        <v>5434.9243440093114</v>
      </c>
      <c r="D58" s="30">
        <f t="shared" si="10"/>
        <v>6.8403496075690189</v>
      </c>
      <c r="E58" s="29">
        <f t="shared" si="15"/>
        <v>-4560359.032896651</v>
      </c>
      <c r="F58" s="16">
        <f t="shared" si="17"/>
        <v>-5730.3985644747836</v>
      </c>
      <c r="G58" s="30">
        <f t="shared" si="11"/>
        <v>6.9824099198922998</v>
      </c>
      <c r="H58" s="5">
        <f t="shared" si="2"/>
        <v>6384051.5226493804</v>
      </c>
      <c r="I58" s="37"/>
      <c r="J58" s="16">
        <f t="shared" si="7"/>
        <v>7897.8395990827585</v>
      </c>
      <c r="K58" s="8">
        <f t="shared" si="12"/>
        <v>9.7746831684295543</v>
      </c>
    </row>
    <row r="59" spans="1:11" ht="18" customHeight="1">
      <c r="A59" s="3">
        <f t="shared" si="13"/>
        <v>3240</v>
      </c>
      <c r="B59" s="29">
        <f t="shared" si="14"/>
        <v>-4116855.7305847523</v>
      </c>
      <c r="C59" s="16">
        <f t="shared" si="16"/>
        <v>5845.3453204634525</v>
      </c>
      <c r="D59" s="30">
        <f t="shared" si="10"/>
        <v>6.3039424279019149</v>
      </c>
      <c r="E59" s="29">
        <f t="shared" si="15"/>
        <v>-4879046.2710535256</v>
      </c>
      <c r="F59" s="16">
        <f t="shared" si="17"/>
        <v>-5311.4539692812459</v>
      </c>
      <c r="G59" s="30">
        <f t="shared" si="11"/>
        <v>7.4710480057124169</v>
      </c>
      <c r="H59" s="5">
        <f t="shared" si="2"/>
        <v>6383854.1353581874</v>
      </c>
      <c r="I59" s="37"/>
      <c r="J59" s="16">
        <f t="shared" si="7"/>
        <v>7898.0760431422468</v>
      </c>
      <c r="K59" s="8">
        <f t="shared" si="12"/>
        <v>9.7752876396534418</v>
      </c>
    </row>
    <row r="60" spans="1:11" ht="18" customHeight="1">
      <c r="A60" s="3">
        <f t="shared" si="13"/>
        <v>3300</v>
      </c>
      <c r="B60" s="29">
        <f t="shared" si="14"/>
        <v>-3743440.8186164983</v>
      </c>
      <c r="C60" s="16">
        <f t="shared" si="16"/>
        <v>6223.581866137567</v>
      </c>
      <c r="D60" s="30">
        <f t="shared" si="10"/>
        <v>5.7327160056256616</v>
      </c>
      <c r="E60" s="29">
        <f t="shared" si="15"/>
        <v>-5170837.7363898354</v>
      </c>
      <c r="F60" s="16">
        <f t="shared" si="17"/>
        <v>-4863.1910889385008</v>
      </c>
      <c r="G60" s="30">
        <f t="shared" si="11"/>
        <v>7.9186357392049338</v>
      </c>
      <c r="H60" s="5">
        <f t="shared" si="2"/>
        <v>6383644.1049417313</v>
      </c>
      <c r="I60" s="37"/>
      <c r="J60" s="16">
        <f t="shared" si="7"/>
        <v>7898.3288619838559</v>
      </c>
      <c r="K60" s="8">
        <f t="shared" si="12"/>
        <v>9.7759308902717965</v>
      </c>
    </row>
    <row r="61" spans="1:11" ht="18" customHeight="1">
      <c r="A61" s="3">
        <f t="shared" si="13"/>
        <v>3360</v>
      </c>
      <c r="B61" s="29">
        <f t="shared" si="14"/>
        <v>-3349388.129027992</v>
      </c>
      <c r="C61" s="16">
        <f t="shared" si="16"/>
        <v>6567.5448264751067</v>
      </c>
      <c r="D61" s="30">
        <f t="shared" si="10"/>
        <v>5.1297965829355201</v>
      </c>
      <c r="E61" s="29">
        <f t="shared" si="15"/>
        <v>-5434122.1130650081</v>
      </c>
      <c r="F61" s="16">
        <f t="shared" si="17"/>
        <v>-4388.0729445862044</v>
      </c>
      <c r="G61" s="30">
        <f t="shared" si="11"/>
        <v>8.322696556205015</v>
      </c>
      <c r="H61" s="5">
        <f t="shared" si="2"/>
        <v>6383422.5912574315</v>
      </c>
      <c r="I61" s="37"/>
      <c r="J61" s="16">
        <f t="shared" si="7"/>
        <v>7898.5966611018557</v>
      </c>
      <c r="K61" s="8">
        <f t="shared" si="12"/>
        <v>9.7766093789699795</v>
      </c>
    </row>
    <row r="62" spans="1:11" ht="18" customHeight="1">
      <c r="A62" s="3">
        <f t="shared" si="13"/>
        <v>3420</v>
      </c>
      <c r="B62" s="29">
        <f t="shared" si="14"/>
        <v>-2936868.1717409175</v>
      </c>
      <c r="C62" s="16">
        <f t="shared" si="16"/>
        <v>6875.3326214512381</v>
      </c>
      <c r="D62" s="30">
        <f t="shared" si="10"/>
        <v>4.4984865528732696</v>
      </c>
      <c r="E62" s="29">
        <f t="shared" si="15"/>
        <v>-5667444.7821378419</v>
      </c>
      <c r="F62" s="16">
        <f t="shared" si="17"/>
        <v>-3888.7111512139036</v>
      </c>
      <c r="G62" s="30">
        <f t="shared" si="11"/>
        <v>8.6809903103297863</v>
      </c>
      <c r="H62" s="5">
        <f t="shared" si="2"/>
        <v>6383190.8178250706</v>
      </c>
      <c r="I62" s="37"/>
      <c r="J62" s="16">
        <f t="shared" si="7"/>
        <v>7898.8779629240335</v>
      </c>
      <c r="K62" s="8">
        <f t="shared" si="12"/>
        <v>9.7773193685396844</v>
      </c>
    </row>
    <row r="63" spans="1:11" ht="18" customHeight="1">
      <c r="A63" s="3">
        <f t="shared" si="13"/>
        <v>3480</v>
      </c>
      <c r="B63" s="29">
        <f t="shared" si="14"/>
        <v>-2508153.6628634995</v>
      </c>
      <c r="C63" s="16">
        <f t="shared" si="16"/>
        <v>7145.2418146236341</v>
      </c>
      <c r="D63" s="30">
        <f t="shared" si="10"/>
        <v>3.8422467816741976</v>
      </c>
      <c r="E63" s="29">
        <f t="shared" si="15"/>
        <v>-5869515.8860934889</v>
      </c>
      <c r="F63" s="16">
        <f t="shared" si="17"/>
        <v>-3367.8517325941166</v>
      </c>
      <c r="G63" s="30">
        <f t="shared" si="11"/>
        <v>8.9915258611312723</v>
      </c>
      <c r="H63" s="5">
        <f t="shared" si="2"/>
        <v>6382950.065106214</v>
      </c>
      <c r="I63" s="37"/>
      <c r="J63" s="16">
        <f t="shared" si="7"/>
        <v>7899.1712148923089</v>
      </c>
      <c r="K63" s="8">
        <f t="shared" si="12"/>
        <v>9.7780569461768945</v>
      </c>
    </row>
    <row r="64" spans="1:11" ht="18" customHeight="1">
      <c r="A64" s="3">
        <f t="shared" si="13"/>
        <v>3540</v>
      </c>
      <c r="B64" s="29">
        <f t="shared" si="14"/>
        <v>-2065607.0655720544</v>
      </c>
      <c r="C64" s="16">
        <f t="shared" si="16"/>
        <v>7375.7766215240863</v>
      </c>
      <c r="D64" s="30">
        <f t="shared" si="10"/>
        <v>3.1646780174392344</v>
      </c>
      <c r="E64" s="29">
        <f t="shared" si="15"/>
        <v>-6039217.4969490636</v>
      </c>
      <c r="F64" s="16">
        <f t="shared" si="17"/>
        <v>-2828.36018092624</v>
      </c>
      <c r="G64" s="30">
        <f t="shared" si="11"/>
        <v>9.2525723665822781</v>
      </c>
      <c r="H64" s="5">
        <f t="shared" si="2"/>
        <v>6382701.6634648452</v>
      </c>
      <c r="I64" s="37"/>
      <c r="J64" s="16">
        <f t="shared" si="7"/>
        <v>7899.4747979641261</v>
      </c>
      <c r="K64" s="8">
        <f t="shared" si="12"/>
        <v>9.7788180447794968</v>
      </c>
    </row>
    <row r="65" spans="1:11" ht="18" customHeight="1">
      <c r="A65" s="3">
        <f t="shared" si="13"/>
        <v>3600</v>
      </c>
      <c r="B65" s="29">
        <f t="shared" si="14"/>
        <v>-1611667.627417828</v>
      </c>
      <c r="C65" s="16">
        <f t="shared" si="16"/>
        <v>7565.6573025704402</v>
      </c>
      <c r="D65" s="30">
        <f t="shared" si="10"/>
        <v>2.4695014765266272</v>
      </c>
      <c r="E65" s="29">
        <f t="shared" si="15"/>
        <v>-6175609.8472849419</v>
      </c>
      <c r="F65" s="16">
        <f t="shared" si="17"/>
        <v>-2273.2058389313033</v>
      </c>
      <c r="G65" s="30">
        <f t="shared" si="11"/>
        <v>9.462669210994072</v>
      </c>
      <c r="H65" s="5">
        <f t="shared" si="2"/>
        <v>6382446.9858471481</v>
      </c>
      <c r="I65" s="37"/>
      <c r="J65" s="16">
        <f t="shared" si="7"/>
        <v>7899.7870354895522</v>
      </c>
      <c r="K65" s="8">
        <f t="shared" si="12"/>
        <v>9.7795984651345673</v>
      </c>
    </row>
    <row r="66" spans="1:11" ht="18" customHeight="1">
      <c r="A66" s="3">
        <f t="shared" si="13"/>
        <v>3660</v>
      </c>
      <c r="B66" s="29">
        <f t="shared" si="14"/>
        <v>-1148837.9839481057</v>
      </c>
      <c r="C66" s="16">
        <f t="shared" si="16"/>
        <v>7713.8273911620381</v>
      </c>
      <c r="D66" s="30">
        <f t="shared" si="10"/>
        <v>1.7605387046764256</v>
      </c>
      <c r="E66" s="29">
        <f t="shared" si="15"/>
        <v>-6277936.5884612417</v>
      </c>
      <c r="F66" s="16">
        <f t="shared" si="17"/>
        <v>-1705.445686271659</v>
      </c>
      <c r="G66" s="30">
        <f t="shared" si="11"/>
        <v>9.6206345054043307</v>
      </c>
      <c r="H66" s="5">
        <f t="shared" si="2"/>
        <v>6382187.4402200319</v>
      </c>
      <c r="I66" s="37"/>
      <c r="J66" s="16">
        <f t="shared" si="7"/>
        <v>7900.1062024167968</v>
      </c>
      <c r="K66" s="8">
        <f t="shared" si="12"/>
        <v>9.7803938988795416</v>
      </c>
    </row>
    <row r="67" spans="1:11" ht="18" customHeight="1">
      <c r="A67" s="3">
        <f t="shared" si="13"/>
        <v>3720</v>
      </c>
      <c r="B67" s="29">
        <f t="shared" si="14"/>
        <v>-679670.4011415483</v>
      </c>
      <c r="C67" s="16">
        <f t="shared" si="16"/>
        <v>7819.459713442624</v>
      </c>
      <c r="D67" s="30">
        <f t="shared" si="10"/>
        <v>1.0416908151895985</v>
      </c>
      <c r="E67" s="29">
        <f t="shared" si="15"/>
        <v>-6345629.0454180855</v>
      </c>
      <c r="F67" s="16">
        <f t="shared" si="17"/>
        <v>-1128.2076159473991</v>
      </c>
      <c r="G67" s="30">
        <f t="shared" si="11"/>
        <v>9.7255721039347147</v>
      </c>
      <c r="H67" s="5">
        <f t="shared" si="2"/>
        <v>6381924.4618094275</v>
      </c>
      <c r="I67" s="37"/>
      <c r="J67" s="16">
        <f t="shared" si="7"/>
        <v>7900.4305347768177</v>
      </c>
      <c r="K67" s="8">
        <f t="shared" si="12"/>
        <v>9.7811999521164825</v>
      </c>
    </row>
    <row r="68" spans="1:11" ht="18" customHeight="1">
      <c r="A68" s="3">
        <f t="shared" si="13"/>
        <v>3780</v>
      </c>
      <c r="B68" s="29">
        <f t="shared" si="14"/>
        <v>-206752.73140030832</v>
      </c>
      <c r="C68" s="16">
        <f t="shared" si="16"/>
        <v>7881.9611623539995</v>
      </c>
      <c r="D68" s="30">
        <f t="shared" si="10"/>
        <v>0.31691721142508716</v>
      </c>
      <c r="E68" s="29">
        <f t="shared" si="15"/>
        <v>-6378309.4428007649</v>
      </c>
      <c r="F68" s="16">
        <f t="shared" si="17"/>
        <v>-544.67328971131622</v>
      </c>
      <c r="G68" s="30">
        <f t="shared" si="11"/>
        <v>9.7768770865955581</v>
      </c>
      <c r="H68" s="5">
        <f t="shared" si="2"/>
        <v>6381659.5051806774</v>
      </c>
      <c r="I68" s="37"/>
      <c r="J68" s="16">
        <f t="shared" ref="J68:J124" si="18">SQRT(vx^2+vy^2)</f>
        <v>7900.7582393958719</v>
      </c>
      <c r="K68" s="8">
        <f t="shared" si="12"/>
        <v>9.7820121695535995</v>
      </c>
    </row>
    <row r="69" spans="1:11" ht="18" customHeight="1">
      <c r="A69" s="3">
        <f t="shared" si="13"/>
        <v>3840</v>
      </c>
      <c r="B69" s="29">
        <f t="shared" si="14"/>
        <v>267305.84030206199</v>
      </c>
      <c r="C69" s="16">
        <f t="shared" si="16"/>
        <v>7900.976195039505</v>
      </c>
      <c r="D69" s="30">
        <f t="shared" ref="D69:D100" si="19">-GM*x/pr^3</f>
        <v>-0.40978609460657067</v>
      </c>
      <c r="E69" s="29">
        <f t="shared" si="15"/>
        <v>-6375793.0826717</v>
      </c>
      <c r="F69" s="16">
        <f t="shared" si="17"/>
        <v>41.939335484417256</v>
      </c>
      <c r="G69" s="30">
        <f t="shared" ref="G69:G100" si="20">-GM*y/pr^3</f>
        <v>9.7742396665003586</v>
      </c>
      <c r="H69" s="5">
        <f t="shared" ref="H69:H124" si="21">SQRT(x^2+y^2)</f>
        <v>6381394.0362043064</v>
      </c>
      <c r="I69" s="37"/>
      <c r="J69" s="16">
        <f t="shared" si="18"/>
        <v>7901.0875037833757</v>
      </c>
      <c r="K69" s="8">
        <f t="shared" ref="K69:K100" si="22">SQRT(ax^2+ay^2)</f>
        <v>9.7828260590445915</v>
      </c>
    </row>
    <row r="70" spans="1:11" ht="18" customHeight="1">
      <c r="A70" s="3">
        <f t="shared" ref="A70:A101" si="23">A69+dt</f>
        <v>3900</v>
      </c>
      <c r="B70" s="29">
        <f t="shared" ref="B70:B101" si="24">B69+vx*dt</f>
        <v>739889.18206384871</v>
      </c>
      <c r="C70" s="16">
        <f t="shared" si="16"/>
        <v>7876.3890293631111</v>
      </c>
      <c r="D70" s="30">
        <f t="shared" si="19"/>
        <v>-1.1344084517461193</v>
      </c>
      <c r="E70" s="29">
        <f t="shared" ref="E70:E101" si="25">E69+vy*dt</f>
        <v>-6338089.4597432334</v>
      </c>
      <c r="F70" s="16">
        <f t="shared" si="17"/>
        <v>628.39371547443875</v>
      </c>
      <c r="G70" s="30">
        <f t="shared" si="20"/>
        <v>9.7176474874250296</v>
      </c>
      <c r="H70" s="5">
        <f t="shared" si="21"/>
        <v>6381129.5239513339</v>
      </c>
      <c r="I70" s="37"/>
      <c r="J70" s="16">
        <f t="shared" si="18"/>
        <v>7901.4165061411195</v>
      </c>
      <c r="K70" s="8">
        <f t="shared" si="22"/>
        <v>9.7836371163924021</v>
      </c>
    </row>
    <row r="71" spans="1:11" ht="18" customHeight="1">
      <c r="A71" s="3">
        <f t="shared" si="23"/>
        <v>3960</v>
      </c>
      <c r="B71" s="29">
        <f t="shared" si="24"/>
        <v>1208388.6533993492</v>
      </c>
      <c r="C71" s="16">
        <f t="shared" ref="C71:C102" si="26">C70+D70*dt</f>
        <v>7808.3245222583437</v>
      </c>
      <c r="D71" s="30">
        <f t="shared" si="19"/>
        <v>-1.8529467079977375</v>
      </c>
      <c r="E71" s="29">
        <f t="shared" si="25"/>
        <v>-6265402.305860037</v>
      </c>
      <c r="F71" s="16">
        <f t="shared" ref="F71:F102" si="27">F70+G70*dt</f>
        <v>1211.4525647199405</v>
      </c>
      <c r="G71" s="30">
        <f t="shared" si="20"/>
        <v>9.6073862860809953</v>
      </c>
      <c r="H71" s="5">
        <f t="shared" si="21"/>
        <v>6380867.4325627983</v>
      </c>
      <c r="I71" s="37"/>
      <c r="J71" s="16">
        <f t="shared" si="18"/>
        <v>7901.74342543894</v>
      </c>
      <c r="K71" s="8">
        <f t="shared" si="22"/>
        <v>9.7844408502814719</v>
      </c>
    </row>
    <row r="72" spans="1:11" ht="18" customHeight="1">
      <c r="A72" s="3">
        <f t="shared" si="23"/>
        <v>4020</v>
      </c>
      <c r="B72" s="29">
        <f t="shared" si="24"/>
        <v>1670217.5165860578</v>
      </c>
      <c r="C72" s="16">
        <f t="shared" si="26"/>
        <v>7697.1477197784798</v>
      </c>
      <c r="D72" s="30">
        <f t="shared" si="19"/>
        <v>-2.5614273954915698</v>
      </c>
      <c r="E72" s="29">
        <f t="shared" si="25"/>
        <v>-6158128.5613469491</v>
      </c>
      <c r="F72" s="16">
        <f t="shared" si="27"/>
        <v>1787.8957418848001</v>
      </c>
      <c r="G72" s="30">
        <f t="shared" si="20"/>
        <v>9.4440389023308562</v>
      </c>
      <c r="H72" s="5">
        <f t="shared" si="21"/>
        <v>6380609.213138503</v>
      </c>
      <c r="I72" s="37"/>
      <c r="J72" s="16">
        <f t="shared" si="18"/>
        <v>7902.0664515012049</v>
      </c>
      <c r="K72" s="8">
        <f t="shared" si="22"/>
        <v>9.7852328072005186</v>
      </c>
    </row>
    <row r="73" spans="1:11" ht="18" customHeight="1">
      <c r="A73" s="3">
        <f t="shared" si="23"/>
        <v>4080</v>
      </c>
      <c r="B73" s="29">
        <f t="shared" si="24"/>
        <v>2122825.2411489971</v>
      </c>
      <c r="C73" s="16">
        <f t="shared" si="26"/>
        <v>7543.4620760489852</v>
      </c>
      <c r="D73" s="30">
        <f t="shared" si="19"/>
        <v>-3.2559288377330668</v>
      </c>
      <c r="E73" s="29">
        <f t="shared" si="25"/>
        <v>-6016856.2767854696</v>
      </c>
      <c r="F73" s="16">
        <f t="shared" si="27"/>
        <v>2354.5380760246517</v>
      </c>
      <c r="G73" s="30">
        <f t="shared" si="20"/>
        <v>9.2284826298171971</v>
      </c>
      <c r="H73" s="5">
        <f t="shared" si="21"/>
        <v>6380356.2956900774</v>
      </c>
      <c r="I73" s="37"/>
      <c r="J73" s="16">
        <f t="shared" si="18"/>
        <v>7902.3837950481202</v>
      </c>
      <c r="K73" s="8">
        <f t="shared" si="22"/>
        <v>9.7860085962163108</v>
      </c>
    </row>
    <row r="74" spans="1:11" ht="18" customHeight="1">
      <c r="A74" s="3">
        <f t="shared" si="23"/>
        <v>4140</v>
      </c>
      <c r="B74" s="29">
        <f t="shared" si="24"/>
        <v>2563711.6218960974</v>
      </c>
      <c r="C74" s="16">
        <f t="shared" si="26"/>
        <v>7348.1063457850014</v>
      </c>
      <c r="D74" s="30">
        <f t="shared" si="19"/>
        <v>-3.9326030532933083</v>
      </c>
      <c r="E74" s="29">
        <f t="shared" si="25"/>
        <v>-5842361.4547566483</v>
      </c>
      <c r="F74" s="16">
        <f t="shared" si="27"/>
        <v>2908.2470338136836</v>
      </c>
      <c r="G74" s="30">
        <f t="shared" si="20"/>
        <v>8.9618849090470327</v>
      </c>
      <c r="H74" s="5">
        <f t="shared" si="21"/>
        <v>6380110.0812032493</v>
      </c>
      <c r="I74" s="37"/>
      <c r="J74" s="16">
        <f t="shared" si="18"/>
        <v>7902.6936976357556</v>
      </c>
      <c r="K74" s="8">
        <f t="shared" si="22"/>
        <v>9.7867639134586657</v>
      </c>
    </row>
    <row r="75" spans="1:11" ht="18" customHeight="1">
      <c r="A75" s="3">
        <f t="shared" si="23"/>
        <v>4200</v>
      </c>
      <c r="B75" s="29">
        <f t="shared" si="24"/>
        <v>2990440.6316513414</v>
      </c>
      <c r="C75" s="16">
        <f t="shared" si="26"/>
        <v>7112.1501625874025</v>
      </c>
      <c r="D75" s="30">
        <f t="shared" si="19"/>
        <v>-4.5876973293855068</v>
      </c>
      <c r="E75" s="29">
        <f t="shared" si="25"/>
        <v>-5635603.8470552582</v>
      </c>
      <c r="F75" s="16">
        <f t="shared" si="27"/>
        <v>3445.9601283565057</v>
      </c>
      <c r="G75" s="30">
        <f t="shared" si="20"/>
        <v>8.6456973748156631</v>
      </c>
      <c r="H75" s="5">
        <f t="shared" si="21"/>
        <v>6379871.9338537902</v>
      </c>
      <c r="I75" s="37"/>
      <c r="J75" s="16">
        <f t="shared" si="18"/>
        <v>7902.9944414389411</v>
      </c>
      <c r="K75" s="8">
        <f t="shared" si="22"/>
        <v>9.7874945661770543</v>
      </c>
    </row>
    <row r="76" spans="1:11" ht="18" customHeight="1">
      <c r="A76" s="3">
        <f t="shared" si="23"/>
        <v>4260</v>
      </c>
      <c r="B76" s="29">
        <f t="shared" si="24"/>
        <v>3400653.9310207977</v>
      </c>
      <c r="C76" s="16">
        <f t="shared" si="26"/>
        <v>6836.8883228242721</v>
      </c>
      <c r="D76" s="30">
        <f t="shared" si="19"/>
        <v>-5.2175753388823649</v>
      </c>
      <c r="E76" s="29">
        <f t="shared" si="25"/>
        <v>-5397721.7288045315</v>
      </c>
      <c r="F76" s="16">
        <f t="shared" si="27"/>
        <v>3964.7019708454454</v>
      </c>
      <c r="G76" s="30">
        <f t="shared" si="20"/>
        <v>8.2816482798960127</v>
      </c>
      <c r="H76" s="5">
        <f t="shared" si="21"/>
        <v>6379643.1734208921</v>
      </c>
      <c r="I76" s="37"/>
      <c r="J76" s="16">
        <f t="shared" si="18"/>
        <v>7903.2843588217584</v>
      </c>
      <c r="K76" s="8">
        <f t="shared" si="22"/>
        <v>9.788196496230448</v>
      </c>
    </row>
    <row r="77" spans="1:11" ht="18" customHeight="1">
      <c r="A77" s="3">
        <f t="shared" si="23"/>
        <v>4320</v>
      </c>
      <c r="B77" s="29">
        <f t="shared" si="24"/>
        <v>3792083.9591702777</v>
      </c>
      <c r="C77" s="16">
        <f t="shared" si="26"/>
        <v>6523.8338024913301</v>
      </c>
      <c r="D77" s="30">
        <f t="shared" si="19"/>
        <v>-5.818737675295095</v>
      </c>
      <c r="E77" s="29">
        <f t="shared" si="25"/>
        <v>-5130025.6767461793</v>
      </c>
      <c r="F77" s="16">
        <f t="shared" si="27"/>
        <v>4461.6008676392066</v>
      </c>
      <c r="G77" s="30">
        <f t="shared" si="20"/>
        <v>7.8717333270873997</v>
      </c>
      <c r="H77" s="5">
        <f t="shared" si="21"/>
        <v>6379425.0679408116</v>
      </c>
      <c r="I77" s="37"/>
      <c r="J77" s="16">
        <f t="shared" si="18"/>
        <v>7903.5618416412362</v>
      </c>
      <c r="K77" s="8">
        <f t="shared" si="22"/>
        <v>9.7888658028740512</v>
      </c>
    </row>
    <row r="78" spans="1:11" ht="18" customHeight="1">
      <c r="A78" s="3">
        <f t="shared" si="23"/>
        <v>4380</v>
      </c>
      <c r="B78" s="29">
        <f t="shared" si="24"/>
        <v>4162566.5316886953</v>
      </c>
      <c r="C78" s="16">
        <f t="shared" si="26"/>
        <v>6174.7095419736243</v>
      </c>
      <c r="D78" s="30">
        <f t="shared" si="19"/>
        <v>-6.387841682088176</v>
      </c>
      <c r="E78" s="29">
        <f t="shared" si="25"/>
        <v>-4833991.3847103119</v>
      </c>
      <c r="F78" s="16">
        <f t="shared" si="27"/>
        <v>4933.9048672644503</v>
      </c>
      <c r="G78" s="30">
        <f t="shared" si="20"/>
        <v>7.4182049519291606</v>
      </c>
      <c r="H78" s="5">
        <f t="shared" si="21"/>
        <v>6379218.8266423633</v>
      </c>
      <c r="I78" s="37"/>
      <c r="J78" s="16">
        <f t="shared" si="18"/>
        <v>7903.8253502311118</v>
      </c>
      <c r="K78" s="8">
        <f t="shared" si="22"/>
        <v>9.7894987647095313</v>
      </c>
    </row>
    <row r="79" spans="1:11" ht="18" customHeight="1">
      <c r="A79" s="3">
        <f t="shared" si="23"/>
        <v>4440</v>
      </c>
      <c r="B79" s="29">
        <f t="shared" si="24"/>
        <v>4510052.8741515949</v>
      </c>
      <c r="C79" s="16">
        <f t="shared" si="26"/>
        <v>5791.4390410483338</v>
      </c>
      <c r="D79" s="30">
        <f t="shared" si="19"/>
        <v>-6.9217204554652456</v>
      </c>
      <c r="E79" s="29">
        <f t="shared" si="25"/>
        <v>-4511251.5548475003</v>
      </c>
      <c r="F79" s="16">
        <f t="shared" si="27"/>
        <v>5378.9971643802</v>
      </c>
      <c r="G79" s="30">
        <f t="shared" si="20"/>
        <v>6.9235601085522349</v>
      </c>
      <c r="H79" s="5">
        <f t="shared" si="21"/>
        <v>6379025.5932044238</v>
      </c>
      <c r="I79" s="37"/>
      <c r="J79" s="16">
        <f t="shared" si="18"/>
        <v>7904.0734220140612</v>
      </c>
      <c r="K79" s="8">
        <f t="shared" si="22"/>
        <v>9.7900918606692269</v>
      </c>
    </row>
    <row r="80" spans="1:11" ht="18" customHeight="1">
      <c r="A80" s="3">
        <f t="shared" si="23"/>
        <v>4500</v>
      </c>
      <c r="B80" s="29">
        <f t="shared" si="24"/>
        <v>4832621.0229748199</v>
      </c>
      <c r="C80" s="16">
        <f t="shared" si="26"/>
        <v>5376.1358137204188</v>
      </c>
      <c r="D80" s="30">
        <f t="shared" si="19"/>
        <v>-7.4174009034425401</v>
      </c>
      <c r="E80" s="29">
        <f t="shared" si="25"/>
        <v>-4163586.9085939</v>
      </c>
      <c r="F80" s="16">
        <f t="shared" si="27"/>
        <v>5794.4107708933343</v>
      </c>
      <c r="G80" s="30">
        <f t="shared" si="20"/>
        <v>6.3905266211740432</v>
      </c>
      <c r="H80" s="5">
        <f t="shared" si="21"/>
        <v>6378846.4393738704</v>
      </c>
      <c r="I80" s="37"/>
      <c r="J80" s="16">
        <f t="shared" si="18"/>
        <v>7904.3046796927047</v>
      </c>
      <c r="K80" s="8">
        <f t="shared" si="22"/>
        <v>9.7906417899096052</v>
      </c>
    </row>
    <row r="81" spans="1:11" ht="18" customHeight="1">
      <c r="A81" s="3">
        <f t="shared" si="23"/>
        <v>4560</v>
      </c>
      <c r="B81" s="29">
        <f t="shared" si="24"/>
        <v>5128486.5285456516</v>
      </c>
      <c r="C81" s="16">
        <f t="shared" si="26"/>
        <v>4931.0917595138662</v>
      </c>
      <c r="D81" s="30">
        <f t="shared" si="19"/>
        <v>-7.8721207486271938</v>
      </c>
      <c r="E81" s="29">
        <f t="shared" si="25"/>
        <v>-3792916.3665040736</v>
      </c>
      <c r="F81" s="16">
        <f t="shared" si="27"/>
        <v>6177.8423681637769</v>
      </c>
      <c r="G81" s="30">
        <f t="shared" si="20"/>
        <v>5.8220481735440321</v>
      </c>
      <c r="H81" s="5">
        <f t="shared" si="21"/>
        <v>6378682.3589804722</v>
      </c>
      <c r="I81" s="37"/>
      <c r="J81" s="16">
        <f t="shared" si="18"/>
        <v>7904.5178389718994</v>
      </c>
      <c r="K81" s="8">
        <f t="shared" si="22"/>
        <v>9.7911454904946726</v>
      </c>
    </row>
    <row r="82" spans="1:11" ht="18" customHeight="1">
      <c r="A82" s="3">
        <f t="shared" si="23"/>
        <v>4620</v>
      </c>
      <c r="B82" s="29">
        <f t="shared" si="24"/>
        <v>5396012.3994214255</v>
      </c>
      <c r="C82" s="16">
        <f t="shared" si="26"/>
        <v>4458.7645145962342</v>
      </c>
      <c r="D82" s="30">
        <f t="shared" si="19"/>
        <v>-8.2833443676285725</v>
      </c>
      <c r="E82" s="29">
        <f t="shared" si="25"/>
        <v>-3401286.4509894885</v>
      </c>
      <c r="F82" s="16">
        <f t="shared" si="27"/>
        <v>6527.1652585764186</v>
      </c>
      <c r="G82" s="30">
        <f t="shared" si="20"/>
        <v>5.2212680181231699</v>
      </c>
      <c r="H82" s="5">
        <f t="shared" si="21"/>
        <v>6378534.2623830466</v>
      </c>
      <c r="I82" s="37"/>
      <c r="J82" s="16">
        <f t="shared" si="18"/>
        <v>7904.7117157673474</v>
      </c>
      <c r="K82" s="8">
        <f t="shared" si="22"/>
        <v>9.7916001567568021</v>
      </c>
    </row>
    <row r="83" spans="1:11" ht="18" customHeight="1">
      <c r="A83" s="3">
        <f t="shared" si="23"/>
        <v>4680</v>
      </c>
      <c r="B83" s="29">
        <f t="shared" si="24"/>
        <v>5633718.2305737371</v>
      </c>
      <c r="C83" s="16">
        <f t="shared" si="26"/>
        <v>3961.76385253852</v>
      </c>
      <c r="D83" s="30">
        <f t="shared" si="19"/>
        <v>-8.6487773664289591</v>
      </c>
      <c r="E83" s="29">
        <f t="shared" si="25"/>
        <v>-2990859.9706096598</v>
      </c>
      <c r="F83" s="16">
        <f t="shared" si="27"/>
        <v>6840.4413396638092</v>
      </c>
      <c r="G83" s="30">
        <f t="shared" si="20"/>
        <v>4.5915114958337009</v>
      </c>
      <c r="H83" s="5">
        <f t="shared" si="21"/>
        <v>6378402.9713788144</v>
      </c>
      <c r="I83" s="37"/>
      <c r="J83" s="16">
        <f t="shared" si="18"/>
        <v>7904.8852328583789</v>
      </c>
      <c r="K83" s="8">
        <f t="shared" si="22"/>
        <v>9.7920032552295897</v>
      </c>
    </row>
    <row r="84" spans="1:11" ht="18" customHeight="1">
      <c r="A84" s="3">
        <f t="shared" si="23"/>
        <v>4740</v>
      </c>
      <c r="B84" s="29">
        <f t="shared" si="24"/>
        <v>5840288.463206904</v>
      </c>
      <c r="C84" s="16">
        <f t="shared" si="26"/>
        <v>3442.8372105527824</v>
      </c>
      <c r="D84" s="30">
        <f t="shared" si="19"/>
        <v>-8.9663797982919036</v>
      </c>
      <c r="E84" s="29">
        <f t="shared" si="25"/>
        <v>-2563904.0488448301</v>
      </c>
      <c r="F84" s="16">
        <f t="shared" si="27"/>
        <v>7115.9320294138315</v>
      </c>
      <c r="G84" s="30">
        <f t="shared" si="20"/>
        <v>3.9362674657508046</v>
      </c>
      <c r="H84" s="5">
        <f t="shared" si="21"/>
        <v>6378289.2146053212</v>
      </c>
      <c r="I84" s="37"/>
      <c r="J84" s="16">
        <f t="shared" si="18"/>
        <v>7905.0374259458449</v>
      </c>
      <c r="K84" s="8">
        <f t="shared" si="22"/>
        <v>9.7923525390554342</v>
      </c>
    </row>
    <row r="85" spans="1:11" ht="18" customHeight="1">
      <c r="A85" s="3">
        <f t="shared" si="23"/>
        <v>4800</v>
      </c>
      <c r="B85" s="29">
        <f t="shared" si="24"/>
        <v>6014579.72856622</v>
      </c>
      <c r="C85" s="16">
        <f t="shared" si="26"/>
        <v>2904.8544226552681</v>
      </c>
      <c r="D85" s="30">
        <f t="shared" si="19"/>
        <v>-9.2343779388472331</v>
      </c>
      <c r="E85" s="29">
        <f t="shared" si="25"/>
        <v>-2122777.5642032973</v>
      </c>
      <c r="F85" s="16">
        <f t="shared" si="27"/>
        <v>7352.1080773588801</v>
      </c>
      <c r="G85" s="30">
        <f t="shared" si="20"/>
        <v>3.2591687520337729</v>
      </c>
      <c r="H85" s="5">
        <f t="shared" si="21"/>
        <v>6378193.6234614719</v>
      </c>
      <c r="I85" s="37"/>
      <c r="J85" s="16">
        <f t="shared" si="18"/>
        <v>7905.1674490794667</v>
      </c>
      <c r="K85" s="8">
        <f t="shared" si="22"/>
        <v>9.7926460607795818</v>
      </c>
    </row>
    <row r="86" spans="1:11" ht="18" customHeight="1">
      <c r="A86" s="3">
        <f t="shared" si="23"/>
        <v>4860</v>
      </c>
      <c r="B86" s="29">
        <f t="shared" si="24"/>
        <v>6155627.2333456865</v>
      </c>
      <c r="C86" s="16">
        <f t="shared" si="26"/>
        <v>2350.7917463244339</v>
      </c>
      <c r="D86" s="30">
        <f t="shared" si="19"/>
        <v>-9.4512745418041142</v>
      </c>
      <c r="E86" s="29">
        <f t="shared" si="25"/>
        <v>-1669918.0720544429</v>
      </c>
      <c r="F86" s="16">
        <f t="shared" si="27"/>
        <v>7547.6582024809068</v>
      </c>
      <c r="G86" s="30">
        <f t="shared" si="20"/>
        <v>2.5639717226230605</v>
      </c>
      <c r="H86" s="5">
        <f t="shared" si="21"/>
        <v>6378116.7285713032</v>
      </c>
      <c r="I86" s="37"/>
      <c r="J86" s="16">
        <f t="shared" si="18"/>
        <v>7905.2745794225511</v>
      </c>
      <c r="K86" s="8">
        <f t="shared" si="22"/>
        <v>9.7928821834516739</v>
      </c>
    </row>
    <row r="87" spans="1:11" ht="18" customHeight="1">
      <c r="A87" s="3">
        <f t="shared" si="23"/>
        <v>4920</v>
      </c>
      <c r="B87" s="29">
        <f t="shared" si="24"/>
        <v>6262650.1497746576</v>
      </c>
      <c r="C87" s="16">
        <f t="shared" si="26"/>
        <v>1783.7152738161872</v>
      </c>
      <c r="D87" s="30">
        <f t="shared" si="19"/>
        <v>-9.6158575082408841</v>
      </c>
      <c r="E87" s="29">
        <f t="shared" si="25"/>
        <v>-1207828.2817041455</v>
      </c>
      <c r="F87" s="16">
        <f t="shared" si="27"/>
        <v>7701.4965058382904</v>
      </c>
      <c r="G87" s="30">
        <f t="shared" si="20"/>
        <v>1.8545351206802438</v>
      </c>
      <c r="H87" s="5">
        <f t="shared" si="21"/>
        <v>6378058.9568109931</v>
      </c>
      <c r="I87" s="37"/>
      <c r="J87" s="16">
        <f t="shared" si="18"/>
        <v>7905.3582213258715</v>
      </c>
      <c r="K87" s="8">
        <f t="shared" si="22"/>
        <v>9.7930595899662052</v>
      </c>
    </row>
    <row r="88" spans="1:11" ht="18" customHeight="1">
      <c r="A88" s="3">
        <f t="shared" si="23"/>
        <v>4980</v>
      </c>
      <c r="B88" s="29">
        <f t="shared" si="24"/>
        <v>6335055.979173962</v>
      </c>
      <c r="C88" s="16">
        <f t="shared" si="26"/>
        <v>1206.763823321734</v>
      </c>
      <c r="D88" s="30">
        <f t="shared" si="19"/>
        <v>-9.7272069125251477</v>
      </c>
      <c r="E88" s="29">
        <f t="shared" si="25"/>
        <v>-739062.16491939919</v>
      </c>
      <c r="F88" s="16">
        <f t="shared" si="27"/>
        <v>7812.7686130791053</v>
      </c>
      <c r="G88" s="30">
        <f t="shared" si="20"/>
        <v>1.1347982753464425</v>
      </c>
      <c r="H88" s="5">
        <f t="shared" si="21"/>
        <v>6378020.6289163977</v>
      </c>
      <c r="I88" s="37"/>
      <c r="J88" s="16">
        <f t="shared" si="18"/>
        <v>7905.4179096865018</v>
      </c>
      <c r="K88" s="8">
        <f t="shared" si="22"/>
        <v>9.7931772905838006</v>
      </c>
    </row>
    <row r="89" spans="1:11" ht="18" customHeight="1">
      <c r="A89" s="3">
        <f t="shared" si="23"/>
        <v>5040</v>
      </c>
      <c r="B89" s="29">
        <f t="shared" si="24"/>
        <v>6372443.8636881756</v>
      </c>
      <c r="C89" s="16">
        <f t="shared" si="26"/>
        <v>623.13140857022518</v>
      </c>
      <c r="D89" s="30">
        <f t="shared" si="19"/>
        <v>-9.7847003385440843</v>
      </c>
      <c r="E89" s="29">
        <f t="shared" si="25"/>
        <v>-266210.77434340568</v>
      </c>
      <c r="F89" s="16">
        <f t="shared" si="27"/>
        <v>7880.856509599892</v>
      </c>
      <c r="G89" s="30">
        <f t="shared" si="20"/>
        <v>0.40875882307646255</v>
      </c>
      <c r="H89" s="5">
        <f t="shared" si="21"/>
        <v>6378001.9576849928</v>
      </c>
      <c r="I89" s="37"/>
      <c r="J89" s="16">
        <f t="shared" si="18"/>
        <v>7905.4533125716262</v>
      </c>
      <c r="K89" s="8">
        <f t="shared" si="22"/>
        <v>9.7932346285865925</v>
      </c>
    </row>
    <row r="90" spans="1:11" ht="18" customHeight="1">
      <c r="A90" s="3">
        <f t="shared" si="23"/>
        <v>5100</v>
      </c>
      <c r="B90" s="29">
        <f t="shared" si="24"/>
        <v>6374606.8269836307</v>
      </c>
      <c r="C90" s="16">
        <f t="shared" si="26"/>
        <v>36.049388257580176</v>
      </c>
      <c r="D90" s="30">
        <f t="shared" si="19"/>
        <v>-9.7880164909787641</v>
      </c>
      <c r="E90" s="29">
        <f t="shared" si="25"/>
        <v>208112.14799566311</v>
      </c>
      <c r="F90" s="16">
        <f t="shared" si="27"/>
        <v>7905.3820389844795</v>
      </c>
      <c r="G90" s="30">
        <f t="shared" si="20"/>
        <v>-0.31954992548433675</v>
      </c>
      <c r="H90" s="5">
        <f t="shared" si="21"/>
        <v>6378003.0467827218</v>
      </c>
      <c r="I90" s="37"/>
      <c r="J90" s="16">
        <f t="shared" si="18"/>
        <v>7905.4642330917004</v>
      </c>
      <c r="K90" s="8">
        <f t="shared" si="22"/>
        <v>9.7932312840323181</v>
      </c>
    </row>
    <row r="91" spans="1:11" ht="18" customHeight="1">
      <c r="A91" s="3">
        <f t="shared" si="23"/>
        <v>5160</v>
      </c>
      <c r="B91" s="29">
        <f t="shared" si="24"/>
        <v>6341532.9309115615</v>
      </c>
      <c r="C91" s="16">
        <f t="shared" si="26"/>
        <v>-551.23160120114562</v>
      </c>
      <c r="D91" s="30">
        <f t="shared" si="19"/>
        <v>-9.7371370577377743</v>
      </c>
      <c r="E91" s="29">
        <f t="shared" si="25"/>
        <v>681284.69060298824</v>
      </c>
      <c r="F91" s="16">
        <f t="shared" si="27"/>
        <v>7886.2090434554193</v>
      </c>
      <c r="G91" s="30">
        <f t="shared" si="20"/>
        <v>-1.0460818354192798</v>
      </c>
      <c r="H91" s="5">
        <f t="shared" si="21"/>
        <v>6378023.8901626728</v>
      </c>
      <c r="I91" s="37"/>
      <c r="J91" s="16">
        <f t="shared" si="18"/>
        <v>7905.4506105117634</v>
      </c>
      <c r="K91" s="8">
        <f t="shared" si="22"/>
        <v>9.7931672755837482</v>
      </c>
    </row>
    <row r="92" spans="1:11" ht="18" customHeight="1">
      <c r="A92" s="3">
        <f t="shared" si="23"/>
        <v>5220</v>
      </c>
      <c r="B92" s="29">
        <f t="shared" si="24"/>
        <v>6273405.3414316364</v>
      </c>
      <c r="C92" s="16">
        <f t="shared" si="26"/>
        <v>-1135.459824665412</v>
      </c>
      <c r="D92" s="30">
        <f t="shared" si="19"/>
        <v>-9.6323468112688619</v>
      </c>
      <c r="E92" s="29">
        <f t="shared" si="25"/>
        <v>1150691.3386028041</v>
      </c>
      <c r="F92" s="16">
        <f t="shared" si="27"/>
        <v>7823.444133330263</v>
      </c>
      <c r="G92" s="30">
        <f t="shared" si="20"/>
        <v>-1.7668008749480875</v>
      </c>
      <c r="H92" s="5">
        <f t="shared" si="21"/>
        <v>6378064.3720989916</v>
      </c>
      <c r="I92" s="37"/>
      <c r="J92" s="16">
        <f t="shared" si="18"/>
        <v>7905.4125205942873</v>
      </c>
      <c r="K92" s="8">
        <f t="shared" si="22"/>
        <v>9.7930429604019782</v>
      </c>
    </row>
    <row r="93" spans="1:11" ht="18" customHeight="1">
      <c r="A93" s="3">
        <f t="shared" si="23"/>
        <v>5280</v>
      </c>
      <c r="B93" s="29">
        <f t="shared" si="24"/>
        <v>6170601.303431144</v>
      </c>
      <c r="C93" s="16">
        <f t="shared" si="26"/>
        <v>-1713.4006333415437</v>
      </c>
      <c r="D93" s="30">
        <f t="shared" si="19"/>
        <v>-9.4742319481842898</v>
      </c>
      <c r="E93" s="29">
        <f t="shared" si="25"/>
        <v>1613737.5034528067</v>
      </c>
      <c r="F93" s="16">
        <f t="shared" si="27"/>
        <v>7717.4360808333777</v>
      </c>
      <c r="G93" s="30">
        <f t="shared" si="20"/>
        <v>-2.4777039804361332</v>
      </c>
      <c r="H93" s="5">
        <f t="shared" si="21"/>
        <v>6378124.267835822</v>
      </c>
      <c r="I93" s="37"/>
      <c r="J93" s="16">
        <f t="shared" si="18"/>
        <v>7905.3501751714984</v>
      </c>
      <c r="K93" s="8">
        <f t="shared" si="22"/>
        <v>9.7928590321042055</v>
      </c>
    </row>
    <row r="94" spans="1:11" ht="18" customHeight="1">
      <c r="A94" s="3">
        <f t="shared" si="23"/>
        <v>5340</v>
      </c>
      <c r="B94" s="29">
        <f t="shared" si="24"/>
        <v>6033690.0304171881</v>
      </c>
      <c r="C94" s="16">
        <f t="shared" si="26"/>
        <v>-2281.854550232601</v>
      </c>
      <c r="D94" s="30">
        <f t="shared" si="19"/>
        <v>-9.2636766783559636</v>
      </c>
      <c r="E94" s="29">
        <f t="shared" si="25"/>
        <v>2067863.9339732393</v>
      </c>
      <c r="F94" s="16">
        <f t="shared" si="27"/>
        <v>7568.7738420072101</v>
      </c>
      <c r="G94" s="30">
        <f t="shared" si="20"/>
        <v>-3.1748437196129555</v>
      </c>
      <c r="H94" s="5">
        <f t="shared" si="21"/>
        <v>6378203.2448474895</v>
      </c>
      <c r="I94" s="37"/>
      <c r="J94" s="16">
        <f t="shared" si="18"/>
        <v>7905.2639209497502</v>
      </c>
      <c r="K94" s="8">
        <f t="shared" si="22"/>
        <v>9.7926165167988692</v>
      </c>
    </row>
    <row r="95" spans="1:11" ht="18" customHeight="1">
      <c r="A95" s="3">
        <f t="shared" si="23"/>
        <v>5400</v>
      </c>
      <c r="B95" s="29">
        <f t="shared" si="24"/>
        <v>5863429.5213611508</v>
      </c>
      <c r="C95" s="16">
        <f t="shared" si="26"/>
        <v>-2837.6751509339588</v>
      </c>
      <c r="D95" s="30">
        <f t="shared" si="19"/>
        <v>-9.0018580862492605</v>
      </c>
      <c r="E95" s="29">
        <f t="shared" si="25"/>
        <v>2510560.9271030654</v>
      </c>
      <c r="F95" s="16">
        <f t="shared" si="27"/>
        <v>7378.2832188304328</v>
      </c>
      <c r="G95" s="30">
        <f t="shared" si="20"/>
        <v>-3.8543506151699796</v>
      </c>
      <c r="H95" s="5">
        <f t="shared" si="21"/>
        <v>6378300.8647026094</v>
      </c>
      <c r="I95" s="37"/>
      <c r="J95" s="16">
        <f t="shared" si="18"/>
        <v>7905.1542375530435</v>
      </c>
      <c r="K95" s="8">
        <f t="shared" si="22"/>
        <v>9.7923167672227809</v>
      </c>
    </row>
    <row r="96" spans="1:11" ht="18" customHeight="1">
      <c r="A96" s="3">
        <f t="shared" si="23"/>
        <v>5460</v>
      </c>
      <c r="B96" s="29">
        <f t="shared" si="24"/>
        <v>5660762.3231946155</v>
      </c>
      <c r="C96" s="16">
        <f t="shared" si="26"/>
        <v>-3377.7866361089145</v>
      </c>
      <c r="D96" s="30">
        <f t="shared" si="19"/>
        <v>-8.6902392986620143</v>
      </c>
      <c r="E96" s="29">
        <f t="shared" si="25"/>
        <v>2939382.2580182794</v>
      </c>
      <c r="F96" s="16">
        <f t="shared" si="27"/>
        <v>7147.0221819202343</v>
      </c>
      <c r="G96" s="30">
        <f t="shared" si="20"/>
        <v>-4.5124549935183964</v>
      </c>
      <c r="H96" s="5">
        <f t="shared" si="21"/>
        <v>6378416.5855212323</v>
      </c>
      <c r="I96" s="37"/>
      <c r="J96" s="16">
        <f t="shared" si="18"/>
        <v>7905.0217348174219</v>
      </c>
      <c r="K96" s="8">
        <f t="shared" si="22"/>
        <v>9.791961455017006</v>
      </c>
    </row>
    <row r="97" spans="1:11" ht="18" customHeight="1">
      <c r="A97" s="3">
        <f t="shared" si="23"/>
        <v>5520</v>
      </c>
      <c r="B97" s="29">
        <f t="shared" si="24"/>
        <v>5426810.2635528976</v>
      </c>
      <c r="C97" s="16">
        <f t="shared" si="26"/>
        <v>-3899.2009940286353</v>
      </c>
      <c r="D97" s="30">
        <f t="shared" si="19"/>
        <v>-8.3305610041109937</v>
      </c>
      <c r="E97" s="29">
        <f t="shared" si="25"/>
        <v>3351958.7509568273</v>
      </c>
      <c r="F97" s="16">
        <f t="shared" si="27"/>
        <v>6876.2748823091306</v>
      </c>
      <c r="G97" s="30">
        <f t="shared" si="20"/>
        <v>-5.1455082271161032</v>
      </c>
      <c r="H97" s="5">
        <f t="shared" si="21"/>
        <v>6378549.7650107834</v>
      </c>
      <c r="I97" s="37"/>
      <c r="J97" s="16">
        <f t="shared" si="18"/>
        <v>7904.8671493523116</v>
      </c>
      <c r="K97" s="8">
        <f t="shared" si="22"/>
        <v>9.791552561189377</v>
      </c>
    </row>
    <row r="98" spans="1:11" ht="18" customHeight="1">
      <c r="A98" s="3">
        <f t="shared" si="23"/>
        <v>5580</v>
      </c>
      <c r="B98" s="29">
        <f t="shared" si="24"/>
        <v>5162868.1842963798</v>
      </c>
      <c r="C98" s="16">
        <f t="shared" si="26"/>
        <v>-4399.034654275295</v>
      </c>
      <c r="D98" s="30">
        <f t="shared" si="19"/>
        <v>-7.9248313797630789</v>
      </c>
      <c r="E98" s="29">
        <f t="shared" si="25"/>
        <v>3746011.4142777571</v>
      </c>
      <c r="F98" s="16">
        <f t="shared" si="27"/>
        <v>6567.544388682164</v>
      </c>
      <c r="G98" s="30">
        <f t="shared" si="20"/>
        <v>-5.7500032433744694</v>
      </c>
      <c r="H98" s="5">
        <f t="shared" si="21"/>
        <v>6378699.6640631258</v>
      </c>
      <c r="I98" s="37"/>
      <c r="J98" s="16">
        <f t="shared" si="18"/>
        <v>7904.6913403892968</v>
      </c>
      <c r="K98" s="8">
        <f t="shared" si="22"/>
        <v>9.791092364822962</v>
      </c>
    </row>
    <row r="99" spans="1:11" ht="18" customHeight="1">
      <c r="A99" s="3">
        <f t="shared" si="23"/>
        <v>5640</v>
      </c>
      <c r="B99" s="29">
        <f t="shared" si="24"/>
        <v>4870396.7120727152</v>
      </c>
      <c r="C99" s="16">
        <f t="shared" si="26"/>
        <v>-4874.5245370610801</v>
      </c>
      <c r="D99" s="30">
        <f t="shared" si="19"/>
        <v>-7.4753144919472447</v>
      </c>
      <c r="E99" s="29">
        <f t="shared" si="25"/>
        <v>4119364.0659225387</v>
      </c>
      <c r="F99" s="16">
        <f t="shared" si="27"/>
        <v>6222.5441940796954</v>
      </c>
      <c r="G99" s="30">
        <f t="shared" si="20"/>
        <v>-6.3225941786767805</v>
      </c>
      <c r="H99" s="5">
        <f t="shared" si="21"/>
        <v>6378865.4508919204</v>
      </c>
      <c r="I99" s="37"/>
      <c r="J99" s="16">
        <f t="shared" si="18"/>
        <v>7904.4952849429583</v>
      </c>
      <c r="K99" s="8">
        <f t="shared" si="22"/>
        <v>9.7905834301002717</v>
      </c>
    </row>
    <row r="100" spans="1:11" ht="18" customHeight="1">
      <c r="A100" s="3">
        <f t="shared" si="23"/>
        <v>5700</v>
      </c>
      <c r="B100" s="29">
        <f t="shared" si="24"/>
        <v>4551014.1076780399</v>
      </c>
      <c r="C100" s="16">
        <f t="shared" si="26"/>
        <v>-5323.0434065779145</v>
      </c>
      <c r="D100" s="30">
        <f t="shared" si="19"/>
        <v>-6.9845172458207641</v>
      </c>
      <c r="E100" s="29">
        <f t="shared" si="25"/>
        <v>4469955.3785240836</v>
      </c>
      <c r="F100" s="16">
        <f t="shared" si="27"/>
        <v>5843.1885433590887</v>
      </c>
      <c r="G100" s="30">
        <f t="shared" si="20"/>
        <v>-6.8601150624162006</v>
      </c>
      <c r="H100" s="5">
        <f t="shared" si="21"/>
        <v>6379046.2056863112</v>
      </c>
      <c r="I100" s="37"/>
      <c r="J100" s="16">
        <f t="shared" si="18"/>
        <v>7904.2800723124383</v>
      </c>
      <c r="K100" s="8">
        <f t="shared" si="22"/>
        <v>9.7900285917231766</v>
      </c>
    </row>
    <row r="101" spans="1:11" ht="18" customHeight="1">
      <c r="A101" s="3">
        <f t="shared" si="23"/>
        <v>5760</v>
      </c>
      <c r="B101" s="29">
        <f t="shared" si="24"/>
        <v>4206487.2411984103</v>
      </c>
      <c r="C101" s="16">
        <f t="shared" si="26"/>
        <v>-5742.1144413271604</v>
      </c>
      <c r="D101" s="30">
        <f t="shared" ref="D101:D124" si="28">-GM*x/pr^3</f>
        <v>-6.4551749686209625</v>
      </c>
      <c r="E101" s="29">
        <f t="shared" si="25"/>
        <v>4795850.2769009303</v>
      </c>
      <c r="F101" s="16">
        <f t="shared" si="27"/>
        <v>5431.5816396141163</v>
      </c>
      <c r="G101" s="30">
        <f t="shared" ref="G101:G124" si="29">-GM*y/pr^3</f>
        <v>-7.3595974231185295</v>
      </c>
      <c r="H101" s="5">
        <f t="shared" si="21"/>
        <v>6379240.9257540777</v>
      </c>
      <c r="I101" s="37"/>
      <c r="J101" s="16">
        <f t="shared" si="18"/>
        <v>7904.0468979562047</v>
      </c>
      <c r="K101" s="8">
        <f t="shared" ref="K101:K124" si="30">SQRT(ax^2+ay^2)</f>
        <v>9.7894309388178193</v>
      </c>
    </row>
    <row r="102" spans="1:11" ht="18" customHeight="1">
      <c r="A102" s="3">
        <f t="shared" ref="A102:A124" si="31">A101+dt</f>
        <v>5820</v>
      </c>
      <c r="B102" s="29">
        <f t="shared" ref="B102:B124" si="32">B101+vx*dt</f>
        <v>3838721.744831745</v>
      </c>
      <c r="C102" s="16">
        <f t="shared" si="26"/>
        <v>-6129.4249394444178</v>
      </c>
      <c r="D102" s="30">
        <f t="shared" si="28"/>
        <v>-5.8902357190453314</v>
      </c>
      <c r="E102" s="29">
        <f t="shared" ref="E102:E124" si="33">E101+vy*dt</f>
        <v>5095250.6245545503</v>
      </c>
      <c r="F102" s="16">
        <f t="shared" si="27"/>
        <v>4990.0057942270041</v>
      </c>
      <c r="G102" s="30">
        <f t="shared" si="29"/>
        <v>-7.8182867165733345</v>
      </c>
      <c r="H102" s="5">
        <f t="shared" si="21"/>
        <v>6379448.5311245834</v>
      </c>
      <c r="I102" s="37"/>
      <c r="J102" s="16">
        <f t="shared" si="18"/>
        <v>7903.797056776084</v>
      </c>
      <c r="K102" s="8">
        <f t="shared" si="30"/>
        <v>9.7887937974228727</v>
      </c>
    </row>
    <row r="103" spans="1:11" ht="18" customHeight="1">
      <c r="A103" s="3">
        <f t="shared" si="31"/>
        <v>5880</v>
      </c>
      <c r="B103" s="29">
        <f t="shared" si="32"/>
        <v>3449751.3998765168</v>
      </c>
      <c r="C103" s="16">
        <f t="shared" ref="C103:C124" si="34">C102+D102*dt</f>
        <v>-6482.8390825871375</v>
      </c>
      <c r="D103" s="30">
        <f t="shared" si="28"/>
        <v>-5.2928434226102699</v>
      </c>
      <c r="E103" s="29">
        <f t="shared" si="33"/>
        <v>5366505.1400285065</v>
      </c>
      <c r="F103" s="16">
        <f t="shared" ref="F103:F124" si="35">F102+G102*dt</f>
        <v>4520.9085912326045</v>
      </c>
      <c r="G103" s="30">
        <f t="shared" si="29"/>
        <v>-8.2336574843685266</v>
      </c>
      <c r="H103" s="5">
        <f t="shared" si="21"/>
        <v>6379667.8705793433</v>
      </c>
      <c r="I103" s="37"/>
      <c r="J103" s="16">
        <f t="shared" si="18"/>
        <v>7903.5319358499464</v>
      </c>
      <c r="K103" s="8">
        <f t="shared" si="30"/>
        <v>9.7881207116671103</v>
      </c>
    </row>
    <row r="104" spans="1:11" ht="18" customHeight="1">
      <c r="A104" s="3">
        <f t="shared" si="31"/>
        <v>5940</v>
      </c>
      <c r="B104" s="29">
        <f t="shared" si="32"/>
        <v>3041726.8185998914</v>
      </c>
      <c r="C104" s="16">
        <f t="shared" si="34"/>
        <v>-6800.4096879437539</v>
      </c>
      <c r="D104" s="30">
        <f t="shared" si="28"/>
        <v>-4.6663199392975807</v>
      </c>
      <c r="E104" s="29">
        <f t="shared" si="33"/>
        <v>5608118.4885587357</v>
      </c>
      <c r="F104" s="16">
        <f t="shared" si="35"/>
        <v>4026.889142170493</v>
      </c>
      <c r="G104" s="30">
        <f t="shared" si="29"/>
        <v>-8.6034271602177519</v>
      </c>
      <c r="H104" s="5">
        <f t="shared" si="21"/>
        <v>6379897.7280755946</v>
      </c>
      <c r="I104" s="37"/>
      <c r="J104" s="16">
        <f t="shared" si="18"/>
        <v>7903.2530066555428</v>
      </c>
      <c r="K104" s="8">
        <f t="shared" si="30"/>
        <v>9.7874154237499624</v>
      </c>
    </row>
    <row r="105" spans="1:11" ht="18" customHeight="1">
      <c r="A105" s="3">
        <f t="shared" si="31"/>
        <v>6000</v>
      </c>
      <c r="B105" s="29">
        <f t="shared" si="32"/>
        <v>2616903.4855417949</v>
      </c>
      <c r="C105" s="16">
        <f t="shared" si="34"/>
        <v>-7080.3888843016084</v>
      </c>
      <c r="D105" s="30">
        <f t="shared" si="28"/>
        <v>-4.0141461753728001</v>
      </c>
      <c r="E105" s="29">
        <f t="shared" si="33"/>
        <v>5818759.499312181</v>
      </c>
      <c r="F105" s="16">
        <f t="shared" si="35"/>
        <v>3510.683512557428</v>
      </c>
      <c r="G105" s="30">
        <f t="shared" si="29"/>
        <v>-8.9255684508908466</v>
      </c>
      <c r="H105" s="5">
        <f t="shared" si="21"/>
        <v>6380136.8295261925</v>
      </c>
      <c r="I105" s="37"/>
      <c r="J105" s="16">
        <f t="shared" si="18"/>
        <v>7902.9618168307206</v>
      </c>
      <c r="K105" s="8">
        <f t="shared" si="30"/>
        <v>9.7866818528446142</v>
      </c>
    </row>
    <row r="106" spans="1:11" ht="18" customHeight="1">
      <c r="A106" s="3">
        <f t="shared" si="31"/>
        <v>6060</v>
      </c>
      <c r="B106" s="29">
        <f t="shared" si="32"/>
        <v>2177629.2262523565</v>
      </c>
      <c r="C106" s="16">
        <f t="shared" si="34"/>
        <v>-7321.2376548239763</v>
      </c>
      <c r="D106" s="30">
        <f t="shared" si="28"/>
        <v>-3.3399423559292734</v>
      </c>
      <c r="E106" s="29">
        <f t="shared" si="33"/>
        <v>5997268.4636424193</v>
      </c>
      <c r="F106" s="16">
        <f t="shared" si="35"/>
        <v>2975.1494055039771</v>
      </c>
      <c r="G106" s="30">
        <f t="shared" si="29"/>
        <v>-9.1983202283109602</v>
      </c>
      <c r="H106" s="5">
        <f t="shared" si="21"/>
        <v>6380383.8498971472</v>
      </c>
      <c r="I106" s="37"/>
      <c r="J106" s="16">
        <f t="shared" si="18"/>
        <v>7902.6599815178151</v>
      </c>
      <c r="K106" s="8">
        <f t="shared" si="30"/>
        <v>9.7859240730492587</v>
      </c>
    </row>
    <row r="107" spans="1:11" ht="18" customHeight="1">
      <c r="A107" s="3">
        <f t="shared" si="31"/>
        <v>6120</v>
      </c>
      <c r="B107" s="29">
        <f t="shared" si="32"/>
        <v>1726331.1744815726</v>
      </c>
      <c r="C107" s="16">
        <f t="shared" si="34"/>
        <v>-7521.6341961797325</v>
      </c>
      <c r="D107" s="30">
        <f t="shared" si="28"/>
        <v>-2.6474475784644755</v>
      </c>
      <c r="E107" s="29">
        <f t="shared" si="33"/>
        <v>6142663.4751507388</v>
      </c>
      <c r="F107" s="16">
        <f t="shared" si="35"/>
        <v>2423.2501918053194</v>
      </c>
      <c r="G107" s="30">
        <f t="shared" si="29"/>
        <v>-9.4201968793697368</v>
      </c>
      <c r="H107" s="5">
        <f t="shared" si="21"/>
        <v>6380637.4205825143</v>
      </c>
      <c r="I107" s="37"/>
      <c r="J107" s="16">
        <f t="shared" si="18"/>
        <v>7902.3491743420736</v>
      </c>
      <c r="K107" s="8">
        <f t="shared" si="30"/>
        <v>9.7851462905162911</v>
      </c>
    </row>
    <row r="108" spans="1:11" ht="18" customHeight="1">
      <c r="A108" s="3">
        <f t="shared" si="31"/>
        <v>6180</v>
      </c>
      <c r="B108" s="29">
        <f t="shared" si="32"/>
        <v>1265502.3114283164</v>
      </c>
      <c r="C108" s="16">
        <f t="shared" si="34"/>
        <v>-7680.4810508876008</v>
      </c>
      <c r="D108" s="30">
        <f t="shared" si="28"/>
        <v>-1.9404987706315857</v>
      </c>
      <c r="E108" s="29">
        <f t="shared" si="33"/>
        <v>6254145.7778933272</v>
      </c>
      <c r="F108" s="16">
        <f t="shared" si="35"/>
        <v>1858.0383790431351</v>
      </c>
      <c r="G108" s="30">
        <f t="shared" si="29"/>
        <v>-9.5899960701416465</v>
      </c>
      <c r="H108" s="5">
        <f t="shared" si="21"/>
        <v>6380896.1370148743</v>
      </c>
      <c r="I108" s="37"/>
      <c r="J108" s="16">
        <f t="shared" si="18"/>
        <v>7902.0311180759563</v>
      </c>
      <c r="K108" s="8">
        <f t="shared" si="30"/>
        <v>9.784352819893348</v>
      </c>
    </row>
    <row r="109" spans="1:11" ht="18" customHeight="1">
      <c r="A109" s="3">
        <f t="shared" si="31"/>
        <v>6240</v>
      </c>
      <c r="B109" s="29">
        <f t="shared" si="32"/>
        <v>797687.65280078666</v>
      </c>
      <c r="C109" s="16">
        <f t="shared" si="34"/>
        <v>-7796.9109771254962</v>
      </c>
      <c r="D109" s="30">
        <f t="shared" si="28"/>
        <v>-1.2230091772400224</v>
      </c>
      <c r="E109" s="29">
        <f t="shared" si="33"/>
        <v>6331104.0947834058</v>
      </c>
      <c r="F109" s="16">
        <f t="shared" si="35"/>
        <v>1282.6386148346364</v>
      </c>
      <c r="G109" s="30">
        <f t="shared" si="29"/>
        <v>-9.7068048913572902</v>
      </c>
      <c r="H109" s="5">
        <f t="shared" si="21"/>
        <v>6381158.5664684782</v>
      </c>
      <c r="I109" s="37"/>
      <c r="J109" s="16">
        <f t="shared" si="18"/>
        <v>7901.7075750425593</v>
      </c>
      <c r="K109" s="8">
        <f t="shared" si="30"/>
        <v>9.7835480602126719</v>
      </c>
    </row>
    <row r="110" spans="1:11" ht="18" customHeight="1">
      <c r="A110" s="3">
        <f t="shared" si="31"/>
        <v>6300</v>
      </c>
      <c r="B110" s="29">
        <f t="shared" si="32"/>
        <v>325470.16113519279</v>
      </c>
      <c r="C110" s="16">
        <f t="shared" si="34"/>
        <v>-7870.2915277598977</v>
      </c>
      <c r="D110" s="30">
        <f t="shared" si="28"/>
        <v>-0.49894650262453144</v>
      </c>
      <c r="E110" s="29">
        <f t="shared" si="33"/>
        <v>6373117.9140645973</v>
      </c>
      <c r="F110" s="16">
        <f t="shared" si="35"/>
        <v>700.23032135319897</v>
      </c>
      <c r="G110" s="30">
        <f t="shared" si="29"/>
        <v>-9.7700043621370423</v>
      </c>
      <c r="H110" s="5">
        <f t="shared" si="21"/>
        <v>6381423.2560111899</v>
      </c>
      <c r="I110" s="37"/>
      <c r="J110" s="16">
        <f t="shared" si="18"/>
        <v>7901.3803373126921</v>
      </c>
      <c r="K110" s="8">
        <f t="shared" si="30"/>
        <v>9.7827364703674853</v>
      </c>
    </row>
    <row r="111" spans="1:11" ht="18" customHeight="1">
      <c r="A111" s="3">
        <f t="shared" si="31"/>
        <v>6360</v>
      </c>
      <c r="B111" s="29">
        <f t="shared" si="32"/>
        <v>-148543.53793984937</v>
      </c>
      <c r="C111" s="16">
        <f t="shared" si="34"/>
        <v>-7900.2283179173692</v>
      </c>
      <c r="D111" s="30">
        <f t="shared" si="28"/>
        <v>0.22768916530680533</v>
      </c>
      <c r="E111" s="29">
        <f t="shared" si="33"/>
        <v>6379959.7176420959</v>
      </c>
      <c r="F111" s="16">
        <f t="shared" si="35"/>
        <v>114.03005962497639</v>
      </c>
      <c r="G111" s="30">
        <f t="shared" si="29"/>
        <v>-9.7792722790081896</v>
      </c>
      <c r="H111" s="5">
        <f t="shared" si="21"/>
        <v>6381688.7405607225</v>
      </c>
      <c r="I111" s="37"/>
      <c r="J111" s="16">
        <f t="shared" si="18"/>
        <v>7901.0512167509441</v>
      </c>
      <c r="K111" s="8">
        <f t="shared" si="30"/>
        <v>9.7819225443149023</v>
      </c>
    </row>
    <row r="112" spans="1:11" ht="18" customHeight="1">
      <c r="A112" s="3">
        <f t="shared" si="31"/>
        <v>6420</v>
      </c>
      <c r="B112" s="29">
        <f t="shared" si="32"/>
        <v>-621737.55601978698</v>
      </c>
      <c r="C112" s="16">
        <f t="shared" si="34"/>
        <v>-7886.5669679989605</v>
      </c>
      <c r="D112" s="30">
        <f t="shared" si="28"/>
        <v>0.95288752366173213</v>
      </c>
      <c r="E112" s="29">
        <f t="shared" si="33"/>
        <v>6351596.1410151646</v>
      </c>
      <c r="F112" s="16">
        <f t="shared" si="35"/>
        <v>-472.72627711551502</v>
      </c>
      <c r="G112" s="30">
        <f t="shared" si="29"/>
        <v>-9.7345844070560474</v>
      </c>
      <c r="H112" s="5">
        <f t="shared" si="21"/>
        <v>6381953.5510002095</v>
      </c>
      <c r="I112" s="37"/>
      <c r="J112" s="16">
        <f t="shared" si="18"/>
        <v>7900.7220349666659</v>
      </c>
      <c r="K112" s="8">
        <f t="shared" si="30"/>
        <v>9.7811107861453515</v>
      </c>
    </row>
    <row r="113" spans="1:11" ht="18" customHeight="1">
      <c r="A113" s="3">
        <f t="shared" si="31"/>
        <v>6480</v>
      </c>
      <c r="B113" s="29">
        <f t="shared" si="32"/>
        <v>-1091501.1790145424</v>
      </c>
      <c r="C113" s="16">
        <f t="shared" si="34"/>
        <v>-7829.3937165792568</v>
      </c>
      <c r="D113" s="30">
        <f t="shared" si="28"/>
        <v>1.6726501915053724</v>
      </c>
      <c r="E113" s="29">
        <f t="shared" si="33"/>
        <v>6288188.060522832</v>
      </c>
      <c r="F113" s="16">
        <f t="shared" si="35"/>
        <v>-1056.8013415388778</v>
      </c>
      <c r="G113" s="30">
        <f t="shared" si="29"/>
        <v>-9.6362140196233153</v>
      </c>
      <c r="H113" s="5">
        <f t="shared" si="21"/>
        <v>6382216.2223080499</v>
      </c>
      <c r="I113" s="37"/>
      <c r="J113" s="16">
        <f t="shared" si="18"/>
        <v>7900.3946132259189</v>
      </c>
      <c r="K113" s="8">
        <f t="shared" si="30"/>
        <v>9.7803056851576926</v>
      </c>
    </row>
    <row r="114" spans="1:11" ht="18" customHeight="1">
      <c r="A114" s="3">
        <f t="shared" si="31"/>
        <v>6540</v>
      </c>
      <c r="B114" s="29">
        <f t="shared" si="32"/>
        <v>-1555243.2613198785</v>
      </c>
      <c r="C114" s="16">
        <f t="shared" si="34"/>
        <v>-7729.0347050889341</v>
      </c>
      <c r="D114" s="30">
        <f t="shared" si="28"/>
        <v>2.3830126929906563</v>
      </c>
      <c r="E114" s="29">
        <f t="shared" si="33"/>
        <v>6190089.6095598554</v>
      </c>
      <c r="F114" s="16">
        <f t="shared" si="35"/>
        <v>-1634.9741827162766</v>
      </c>
      <c r="G114" s="30">
        <f t="shared" si="29"/>
        <v>-9.4847298022124331</v>
      </c>
      <c r="H114" s="5">
        <f t="shared" si="21"/>
        <v>6382475.3016570127</v>
      </c>
      <c r="I114" s="37"/>
      <c r="J114" s="16">
        <f t="shared" si="18"/>
        <v>7900.0707623804201</v>
      </c>
      <c r="K114" s="8">
        <f t="shared" si="30"/>
        <v>9.7795116910779996</v>
      </c>
    </row>
    <row r="115" spans="1:11" ht="18" customHeight="1">
      <c r="A115" s="3">
        <f t="shared" si="31"/>
        <v>6600</v>
      </c>
      <c r="B115" s="29">
        <f t="shared" si="32"/>
        <v>-2010406.497930448</v>
      </c>
      <c r="C115" s="16">
        <f t="shared" si="34"/>
        <v>-7586.0539435094943</v>
      </c>
      <c r="D115" s="30">
        <f t="shared" si="28"/>
        <v>3.0800661673027405</v>
      </c>
      <c r="E115" s="29">
        <f t="shared" si="33"/>
        <v>6057846.1313089142</v>
      </c>
      <c r="F115" s="16">
        <f t="shared" si="35"/>
        <v>-2204.0579708490227</v>
      </c>
      <c r="G115" s="30">
        <f t="shared" si="29"/>
        <v>-9.2809921451098951</v>
      </c>
      <c r="H115" s="5">
        <f t="shared" si="21"/>
        <v>6382729.3564379923</v>
      </c>
      <c r="I115" s="37"/>
      <c r="J115" s="16">
        <f t="shared" si="18"/>
        <v>7899.7522728690083</v>
      </c>
      <c r="K115" s="8">
        <f t="shared" si="30"/>
        <v>9.7787331895575598</v>
      </c>
    </row>
    <row r="116" spans="1:11" ht="18" customHeight="1">
      <c r="A116" s="3">
        <f t="shared" si="31"/>
        <v>6660</v>
      </c>
      <c r="B116" s="29">
        <f t="shared" si="32"/>
        <v>-2454481.4963387279</v>
      </c>
      <c r="C116" s="16">
        <f t="shared" si="34"/>
        <v>-7401.2499734713301</v>
      </c>
      <c r="D116" s="30">
        <f t="shared" si="28"/>
        <v>3.759978689440532</v>
      </c>
      <c r="E116" s="29">
        <f t="shared" si="33"/>
        <v>5892191.0813355772</v>
      </c>
      <c r="F116" s="16">
        <f t="shared" si="35"/>
        <v>-2760.9174995556164</v>
      </c>
      <c r="G116" s="30">
        <f t="shared" si="29"/>
        <v>-9.0261478576964294</v>
      </c>
      <c r="H116" s="5">
        <f t="shared" si="21"/>
        <v>6382976.9821643345</v>
      </c>
      <c r="I116" s="37"/>
      <c r="J116" s="16">
        <f t="shared" si="18"/>
        <v>7899.4409048464813</v>
      </c>
      <c r="K116" s="8">
        <f t="shared" si="30"/>
        <v>9.7779744780831166</v>
      </c>
    </row>
    <row r="117" spans="1:11" ht="18" customHeight="1">
      <c r="A117" s="3">
        <f t="shared" si="31"/>
        <v>6720</v>
      </c>
      <c r="B117" s="29">
        <f t="shared" si="32"/>
        <v>-2885020.5714650219</v>
      </c>
      <c r="C117" s="16">
        <f t="shared" si="34"/>
        <v>-7175.651252104898</v>
      </c>
      <c r="D117" s="30">
        <f t="shared" si="28"/>
        <v>4.4190160898056563</v>
      </c>
      <c r="E117" s="29">
        <f t="shared" si="33"/>
        <v>5694041.899074533</v>
      </c>
      <c r="F117" s="16">
        <f t="shared" si="35"/>
        <v>-3302.4863710174022</v>
      </c>
      <c r="G117" s="30">
        <f t="shared" si="29"/>
        <v>-8.7216233453963028</v>
      </c>
      <c r="H117" s="5">
        <f t="shared" si="21"/>
        <v>6383216.810213537</v>
      </c>
      <c r="I117" s="37"/>
      <c r="J117" s="16">
        <f t="shared" si="18"/>
        <v>7899.138378493587</v>
      </c>
      <c r="K117" s="8">
        <f t="shared" si="30"/>
        <v>9.7772397424284865</v>
      </c>
    </row>
    <row r="118" spans="1:11" ht="18" customHeight="1">
      <c r="A118" s="3">
        <f t="shared" si="31"/>
        <v>6780</v>
      </c>
      <c r="B118" s="29">
        <f t="shared" si="32"/>
        <v>-3299651.1886680154</v>
      </c>
      <c r="C118" s="16">
        <f t="shared" si="34"/>
        <v>-6910.5102867165588</v>
      </c>
      <c r="D118" s="30">
        <f t="shared" si="28"/>
        <v>5.0535621650051796</v>
      </c>
      <c r="E118" s="29">
        <f t="shared" si="33"/>
        <v>5464494.8727700626</v>
      </c>
      <c r="F118" s="16">
        <f t="shared" si="35"/>
        <v>-3825.7837717411803</v>
      </c>
      <c r="G118" s="30">
        <f t="shared" si="29"/>
        <v>-8.3691162977269471</v>
      </c>
      <c r="H118" s="5">
        <f t="shared" si="21"/>
        <v>6383447.5153641347</v>
      </c>
      <c r="I118" s="37"/>
      <c r="J118" s="16">
        <f t="shared" si="18"/>
        <v>7898.8463645606844</v>
      </c>
      <c r="K118" s="8">
        <f t="shared" si="30"/>
        <v>9.7765330337727931</v>
      </c>
    </row>
    <row r="119" spans="1:11" ht="18" customHeight="1">
      <c r="A119" s="3">
        <f t="shared" si="31"/>
        <v>6840</v>
      </c>
      <c r="B119" s="29">
        <f t="shared" si="32"/>
        <v>-3696088.9820769904</v>
      </c>
      <c r="C119" s="16">
        <f t="shared" si="34"/>
        <v>-6607.2965568162481</v>
      </c>
      <c r="D119" s="30">
        <f t="shared" si="28"/>
        <v>5.6601381771385944</v>
      </c>
      <c r="E119" s="29">
        <f t="shared" si="33"/>
        <v>5204819.0277937744</v>
      </c>
      <c r="F119" s="16">
        <f t="shared" si="35"/>
        <v>-4327.9307496047968</v>
      </c>
      <c r="G119" s="30">
        <f t="shared" si="29"/>
        <v>-7.9705859429169088</v>
      </c>
      <c r="H119" s="5">
        <f t="shared" si="21"/>
        <v>6383667.8230869006</v>
      </c>
      <c r="I119" s="37"/>
      <c r="J119" s="16">
        <f t="shared" si="18"/>
        <v>7898.5664751960267</v>
      </c>
      <c r="K119" s="8">
        <f t="shared" si="30"/>
        <v>9.7758582466055852</v>
      </c>
    </row>
    <row r="120" spans="1:11" ht="18" customHeight="1">
      <c r="A120" s="3">
        <f t="shared" si="31"/>
        <v>6900</v>
      </c>
      <c r="B120" s="29">
        <f t="shared" si="32"/>
        <v>-4072150.2780482662</v>
      </c>
      <c r="C120" s="16">
        <f t="shared" si="34"/>
        <v>-6267.6882661879326</v>
      </c>
      <c r="D120" s="30">
        <f t="shared" si="28"/>
        <v>6.2354215440734295</v>
      </c>
      <c r="E120" s="29">
        <f t="shared" si="33"/>
        <v>4916449.0734229861</v>
      </c>
      <c r="F120" s="16">
        <f t="shared" si="35"/>
        <v>-4806.1659061798109</v>
      </c>
      <c r="G120" s="30">
        <f t="shared" si="29"/>
        <v>-7.5282419310553204</v>
      </c>
      <c r="H120" s="5">
        <f t="shared" si="21"/>
        <v>6383876.51655092</v>
      </c>
      <c r="I120" s="37"/>
      <c r="J120" s="16">
        <f t="shared" si="18"/>
        <v>7898.300255107747</v>
      </c>
      <c r="K120" s="8">
        <f t="shared" si="30"/>
        <v>9.7752190975340607</v>
      </c>
    </row>
    <row r="121" spans="1:11" ht="18" customHeight="1">
      <c r="A121" s="3">
        <f t="shared" si="31"/>
        <v>6960</v>
      </c>
      <c r="B121" s="29">
        <f t="shared" si="32"/>
        <v>-4425764.0564608779</v>
      </c>
      <c r="C121" s="16">
        <f t="shared" si="34"/>
        <v>-5893.5629735435268</v>
      </c>
      <c r="D121" s="30">
        <f t="shared" si="28"/>
        <v>6.7762636287609066</v>
      </c>
      <c r="E121" s="29">
        <f t="shared" si="33"/>
        <v>4600977.4481003983</v>
      </c>
      <c r="F121" s="16">
        <f t="shared" si="35"/>
        <v>-5257.8604220431298</v>
      </c>
      <c r="G121" s="30">
        <f t="shared" si="29"/>
        <v>-7.0445319137151108</v>
      </c>
      <c r="H121" s="5">
        <f t="shared" si="21"/>
        <v>6384072.4433068195</v>
      </c>
      <c r="I121" s="37"/>
      <c r="J121" s="16">
        <f t="shared" si="18"/>
        <v>7898.0491731066595</v>
      </c>
      <c r="K121" s="8">
        <f t="shared" si="30"/>
        <v>9.7746191051016726</v>
      </c>
    </row>
    <row r="122" spans="1:11" ht="18" customHeight="1">
      <c r="A122" s="3">
        <f t="shared" si="31"/>
        <v>7020</v>
      </c>
      <c r="B122" s="29">
        <f t="shared" si="32"/>
        <v>-4754983.28580995</v>
      </c>
      <c r="C122" s="16">
        <f t="shared" si="34"/>
        <v>-5486.987155817872</v>
      </c>
      <c r="D122" s="30">
        <f t="shared" si="28"/>
        <v>7.2797065414503166</v>
      </c>
      <c r="E122" s="29">
        <f t="shared" si="33"/>
        <v>4260145.5078884363</v>
      </c>
      <c r="F122" s="16">
        <f t="shared" si="35"/>
        <v>-5680.5323368660365</v>
      </c>
      <c r="G122" s="30">
        <f t="shared" si="29"/>
        <v>-6.5221278934575757</v>
      </c>
      <c r="H122" s="5">
        <f t="shared" si="21"/>
        <v>6384254.5216112752</v>
      </c>
      <c r="I122" s="37"/>
      <c r="J122" s="16">
        <f t="shared" si="18"/>
        <v>7897.814614074643</v>
      </c>
      <c r="K122" s="8">
        <f t="shared" si="30"/>
        <v>9.774061570721349</v>
      </c>
    </row>
    <row r="123" spans="1:11" ht="18" customHeight="1">
      <c r="A123" s="3">
        <f t="shared" si="31"/>
        <v>7080</v>
      </c>
      <c r="B123" s="29">
        <f t="shared" si="32"/>
        <v>-5057995.5716098007</v>
      </c>
      <c r="C123" s="16">
        <f t="shared" si="34"/>
        <v>-5050.204763330853</v>
      </c>
      <c r="D123" s="30">
        <f t="shared" si="28"/>
        <v>7.7429988746793557</v>
      </c>
      <c r="E123" s="29">
        <f t="shared" si="33"/>
        <v>3895833.9072600268</v>
      </c>
      <c r="F123" s="16">
        <f t="shared" si="35"/>
        <v>-6071.8600104734915</v>
      </c>
      <c r="G123" s="30">
        <f t="shared" si="29"/>
        <v>-5.9639114215854008</v>
      </c>
      <c r="H123" s="5">
        <f t="shared" si="21"/>
        <v>6384421.7463589674</v>
      </c>
      <c r="I123" s="37"/>
      <c r="J123" s="16">
        <f t="shared" si="18"/>
        <v>7897.597871400948</v>
      </c>
      <c r="K123" s="8">
        <f t="shared" si="30"/>
        <v>9.7735495608198857</v>
      </c>
    </row>
    <row r="124" spans="1:11" ht="18" customHeight="1">
      <c r="A124" s="3">
        <f t="shared" si="31"/>
        <v>7140</v>
      </c>
      <c r="B124" s="29">
        <f t="shared" si="32"/>
        <v>-5333133.0614608061</v>
      </c>
      <c r="C124" s="16">
        <f t="shared" si="34"/>
        <v>-4585.6248308500917</v>
      </c>
      <c r="D124" s="30">
        <f t="shared" si="28"/>
        <v>8.1636102971030926</v>
      </c>
      <c r="E124" s="29">
        <f t="shared" si="33"/>
        <v>3510052.2255139099</v>
      </c>
      <c r="F124" s="16">
        <f t="shared" si="35"/>
        <v>-6429.6946957686159</v>
      </c>
      <c r="G124" s="30">
        <f t="shared" si="29"/>
        <v>-5.3729577269774955</v>
      </c>
      <c r="H124" s="5">
        <f t="shared" si="21"/>
        <v>6384573.1945903366</v>
      </c>
      <c r="I124" s="37"/>
      <c r="J124" s="16">
        <f t="shared" si="18"/>
        <v>7897.4001399260505</v>
      </c>
      <c r="K124" s="8">
        <f t="shared" si="30"/>
        <v>9.7730858902833155</v>
      </c>
    </row>
    <row r="125" spans="1:11" ht="18" customHeight="1">
      <c r="A125" s="2"/>
      <c r="B125" s="9"/>
      <c r="C125" s="5"/>
      <c r="D125" s="11"/>
      <c r="E125" s="9"/>
      <c r="F125" s="5"/>
      <c r="G125" s="12"/>
      <c r="H125" s="16"/>
      <c r="I125" s="38"/>
      <c r="J125" s="7"/>
      <c r="K125" s="4"/>
    </row>
    <row r="126" spans="1:11" ht="18" customHeight="1">
      <c r="A126" s="2"/>
      <c r="B126" s="9"/>
      <c r="C126" s="3"/>
      <c r="D126" s="12"/>
      <c r="E126" s="9"/>
      <c r="F126" s="5"/>
      <c r="G126" s="12"/>
      <c r="H126" s="16"/>
      <c r="I126" s="38"/>
      <c r="J126" s="7"/>
      <c r="K126" s="4"/>
    </row>
    <row r="127" spans="1:11" ht="18" customHeight="1">
      <c r="A127" s="2"/>
      <c r="B127" s="9"/>
      <c r="C127" s="3"/>
      <c r="D127" s="12"/>
      <c r="E127" s="9"/>
      <c r="F127" s="5"/>
      <c r="G127" s="12"/>
      <c r="H127" s="16"/>
      <c r="I127" s="38"/>
      <c r="J127" s="7"/>
      <c r="K127" s="4"/>
    </row>
    <row r="128" spans="1:11" ht="18" customHeight="1">
      <c r="A128" s="2"/>
      <c r="B128" s="9"/>
      <c r="C128" s="3"/>
      <c r="D128" s="12"/>
      <c r="E128" s="9"/>
      <c r="F128" s="5"/>
      <c r="G128" s="12"/>
      <c r="H128" s="16"/>
      <c r="I128" s="38"/>
      <c r="J128" s="7"/>
      <c r="K128" s="4"/>
    </row>
    <row r="129" spans="1:11" ht="18" customHeight="1">
      <c r="A129" s="2"/>
      <c r="B129" s="9"/>
      <c r="C129" s="3"/>
      <c r="D129" s="12"/>
      <c r="E129" s="9"/>
      <c r="F129" s="5"/>
      <c r="G129" s="12"/>
      <c r="H129" s="16"/>
      <c r="I129" s="38"/>
      <c r="J129" s="7"/>
      <c r="K129" s="4"/>
    </row>
    <row r="130" spans="1:11" ht="18" customHeight="1">
      <c r="A130" s="2"/>
      <c r="B130" s="9"/>
      <c r="C130" s="3"/>
      <c r="D130" s="12"/>
      <c r="E130" s="9"/>
      <c r="F130" s="5"/>
      <c r="G130" s="12"/>
      <c r="H130" s="16"/>
      <c r="I130" s="38"/>
      <c r="J130" s="7"/>
      <c r="K130" s="4"/>
    </row>
    <row r="131" spans="1:11" ht="18" customHeight="1">
      <c r="A131" s="2"/>
      <c r="B131" s="9"/>
      <c r="C131" s="3"/>
      <c r="D131" s="12"/>
      <c r="E131" s="9"/>
      <c r="F131" s="5"/>
      <c r="G131" s="12"/>
      <c r="H131" s="16"/>
      <c r="I131" s="38"/>
      <c r="J131" s="7"/>
      <c r="K131" s="4"/>
    </row>
    <row r="132" spans="1:11" ht="18" customHeight="1">
      <c r="A132" s="2"/>
      <c r="B132" s="9"/>
      <c r="C132" s="3"/>
      <c r="D132" s="12"/>
      <c r="E132" s="9"/>
      <c r="F132" s="5"/>
      <c r="G132" s="12"/>
      <c r="H132" s="16"/>
      <c r="I132" s="38"/>
      <c r="J132" s="7"/>
      <c r="K132" s="4"/>
    </row>
    <row r="133" spans="1:11" ht="18" customHeight="1">
      <c r="A133" s="2"/>
      <c r="B133" s="9"/>
      <c r="C133" s="3"/>
      <c r="D133" s="12"/>
      <c r="E133" s="9"/>
      <c r="F133" s="5"/>
      <c r="G133" s="12"/>
      <c r="H133" s="16"/>
      <c r="I133" s="38"/>
      <c r="J133" s="7"/>
      <c r="K133" s="4"/>
    </row>
    <row r="134" spans="1:11" ht="18" customHeight="1">
      <c r="A134" s="2"/>
      <c r="B134" s="9"/>
      <c r="C134" s="3"/>
      <c r="D134" s="12"/>
      <c r="E134" s="9"/>
      <c r="F134" s="5"/>
      <c r="G134" s="12"/>
      <c r="H134" s="16"/>
      <c r="I134" s="38"/>
      <c r="J134" s="7"/>
      <c r="K134" s="4"/>
    </row>
    <row r="135" spans="1:11" ht="18" customHeight="1">
      <c r="A135" s="2"/>
      <c r="B135" s="9"/>
      <c r="C135" s="3"/>
      <c r="D135" s="12"/>
      <c r="E135" s="9"/>
      <c r="F135" s="5"/>
      <c r="G135" s="12"/>
      <c r="H135" s="16"/>
      <c r="I135" s="38"/>
      <c r="J135" s="7"/>
      <c r="K135" s="4"/>
    </row>
    <row r="136" spans="1:11" ht="18" customHeight="1">
      <c r="A136" s="2"/>
      <c r="B136" s="9"/>
      <c r="C136" s="3"/>
      <c r="D136" s="12"/>
      <c r="E136" s="9"/>
      <c r="F136" s="5"/>
      <c r="G136" s="12"/>
      <c r="H136" s="16"/>
      <c r="I136" s="38"/>
      <c r="J136" s="7"/>
      <c r="K136" s="4"/>
    </row>
    <row r="137" spans="1:11" ht="18" customHeight="1">
      <c r="A137" s="2"/>
      <c r="B137" s="9"/>
      <c r="C137" s="3"/>
      <c r="D137" s="12"/>
      <c r="E137" s="9"/>
      <c r="F137" s="5"/>
      <c r="G137" s="12"/>
      <c r="H137" s="16"/>
      <c r="I137" s="38"/>
      <c r="J137" s="7"/>
      <c r="K137" s="4"/>
    </row>
    <row r="138" spans="1:11" ht="18" customHeight="1">
      <c r="A138" s="2"/>
      <c r="B138" s="9"/>
      <c r="C138" s="3"/>
      <c r="D138" s="12"/>
      <c r="E138" s="9"/>
      <c r="F138" s="5"/>
      <c r="G138" s="12"/>
      <c r="H138" s="16"/>
      <c r="I138" s="38"/>
      <c r="J138" s="7"/>
      <c r="K138" s="4"/>
    </row>
    <row r="139" spans="1:11" ht="18" customHeight="1">
      <c r="A139" s="2"/>
      <c r="B139" s="9"/>
      <c r="C139" s="3"/>
      <c r="D139" s="12"/>
      <c r="E139" s="9"/>
      <c r="F139" s="5"/>
      <c r="G139" s="12"/>
      <c r="H139" s="16"/>
      <c r="I139" s="38"/>
      <c r="J139" s="7"/>
      <c r="K139" s="4"/>
    </row>
    <row r="140" spans="1:11" ht="18" customHeight="1">
      <c r="A140" s="2"/>
      <c r="B140" s="9"/>
      <c r="C140" s="3"/>
      <c r="D140" s="12"/>
      <c r="E140" s="9"/>
      <c r="F140" s="5"/>
      <c r="G140" s="12"/>
      <c r="H140" s="16"/>
      <c r="I140" s="38"/>
      <c r="J140" s="7"/>
      <c r="K140" s="4"/>
    </row>
    <row r="141" spans="1:11" ht="18" customHeight="1">
      <c r="A141" s="2"/>
      <c r="B141" s="9"/>
      <c r="C141" s="3"/>
      <c r="D141" s="12"/>
      <c r="E141" s="9"/>
      <c r="F141" s="5"/>
      <c r="G141" s="12"/>
      <c r="H141" s="16"/>
      <c r="I141" s="38"/>
      <c r="J141" s="7"/>
      <c r="K141" s="4"/>
    </row>
    <row r="142" spans="1:11" ht="18" customHeight="1">
      <c r="A142" s="2"/>
      <c r="B142" s="9"/>
      <c r="C142" s="3"/>
      <c r="D142" s="12"/>
      <c r="E142" s="9"/>
      <c r="F142" s="5"/>
      <c r="G142" s="12"/>
      <c r="H142" s="16"/>
      <c r="I142" s="38"/>
      <c r="J142" s="7"/>
      <c r="K142" s="4"/>
    </row>
    <row r="143" spans="1:11" ht="18" customHeight="1">
      <c r="A143" s="2"/>
      <c r="B143" s="9"/>
      <c r="C143" s="3"/>
      <c r="D143" s="12"/>
      <c r="E143" s="9"/>
      <c r="F143" s="5"/>
      <c r="G143" s="12"/>
      <c r="H143" s="16"/>
      <c r="I143" s="38"/>
      <c r="J143" s="7"/>
      <c r="K143" s="4"/>
    </row>
    <row r="144" spans="1:11" ht="18" customHeight="1">
      <c r="A144" s="2"/>
      <c r="B144" s="9"/>
      <c r="C144" s="3"/>
      <c r="D144" s="12"/>
      <c r="E144" s="9"/>
      <c r="F144" s="5"/>
      <c r="G144" s="12"/>
      <c r="H144" s="16"/>
      <c r="I144" s="38"/>
      <c r="J144" s="7"/>
      <c r="K144" s="4"/>
    </row>
    <row r="145" spans="1:11" ht="18" customHeight="1">
      <c r="A145" s="2"/>
      <c r="B145" s="9"/>
      <c r="C145" s="3"/>
      <c r="D145" s="12"/>
      <c r="E145" s="9"/>
      <c r="F145" s="5"/>
      <c r="G145" s="12"/>
      <c r="H145" s="16"/>
      <c r="I145" s="38"/>
      <c r="J145" s="7"/>
      <c r="K145" s="4"/>
    </row>
    <row r="146" spans="1:11" ht="18" customHeight="1">
      <c r="A146" s="2"/>
      <c r="B146" s="9"/>
      <c r="C146" s="3"/>
      <c r="D146" s="12"/>
      <c r="E146" s="9"/>
      <c r="F146" s="5"/>
      <c r="G146" s="12"/>
      <c r="H146" s="16"/>
      <c r="I146" s="38"/>
      <c r="J146" s="7"/>
      <c r="K146" s="4"/>
    </row>
    <row r="147" spans="1:11" ht="18" customHeight="1">
      <c r="A147" s="2"/>
      <c r="B147" s="9"/>
      <c r="C147" s="3"/>
      <c r="D147" s="12"/>
      <c r="E147" s="9"/>
      <c r="F147" s="5"/>
      <c r="G147" s="12"/>
      <c r="H147" s="16"/>
      <c r="I147" s="38"/>
      <c r="J147" s="7"/>
      <c r="K147" s="4"/>
    </row>
    <row r="148" spans="1:11" ht="18" customHeight="1">
      <c r="A148" s="2"/>
      <c r="B148" s="9"/>
      <c r="C148" s="3"/>
      <c r="D148" s="12"/>
      <c r="E148" s="9"/>
      <c r="F148" s="5"/>
      <c r="G148" s="12"/>
      <c r="H148" s="16"/>
      <c r="I148" s="38"/>
      <c r="J148" s="7"/>
      <c r="K148" s="4"/>
    </row>
    <row r="149" spans="1:11" ht="18" customHeight="1">
      <c r="A149" s="2"/>
      <c r="B149" s="9"/>
      <c r="C149" s="3"/>
      <c r="D149" s="12"/>
      <c r="E149" s="9"/>
      <c r="F149" s="5"/>
      <c r="G149" s="12"/>
      <c r="H149" s="16"/>
      <c r="I149" s="38"/>
      <c r="J149" s="7"/>
      <c r="K149" s="4"/>
    </row>
    <row r="150" spans="1:11" ht="18" customHeight="1">
      <c r="A150" s="2"/>
      <c r="B150" s="9"/>
      <c r="C150" s="3"/>
      <c r="D150" s="12"/>
      <c r="E150" s="9"/>
      <c r="F150" s="5"/>
      <c r="G150" s="12"/>
      <c r="H150" s="16"/>
      <c r="I150" s="38"/>
      <c r="J150" s="7"/>
      <c r="K150" s="4"/>
    </row>
    <row r="151" spans="1:11" ht="18" customHeight="1">
      <c r="A151" s="2"/>
      <c r="B151" s="9"/>
      <c r="C151" s="3"/>
      <c r="D151" s="12"/>
      <c r="E151" s="9"/>
      <c r="F151" s="5"/>
      <c r="G151" s="12"/>
      <c r="H151" s="16"/>
      <c r="I151" s="38"/>
      <c r="J151" s="7"/>
      <c r="K151" s="4"/>
    </row>
    <row r="152" spans="1:11" ht="18" customHeight="1">
      <c r="A152" s="2"/>
      <c r="B152" s="9"/>
      <c r="C152" s="3"/>
      <c r="D152" s="12"/>
      <c r="E152" s="9"/>
      <c r="F152" s="5"/>
      <c r="G152" s="12"/>
      <c r="H152" s="16"/>
      <c r="I152" s="38"/>
      <c r="J152" s="7"/>
      <c r="K152" s="4"/>
    </row>
    <row r="153" spans="1:11" ht="18" customHeight="1">
      <c r="A153" s="2"/>
      <c r="B153" s="9"/>
      <c r="C153" s="3"/>
      <c r="D153" s="12"/>
      <c r="E153" s="9"/>
      <c r="F153" s="5"/>
      <c r="G153" s="12"/>
      <c r="H153" s="16"/>
      <c r="I153" s="38"/>
      <c r="J153" s="7"/>
      <c r="K153" s="4"/>
    </row>
    <row r="154" spans="1:11" ht="18" customHeight="1">
      <c r="A154" s="2"/>
      <c r="B154" s="9"/>
      <c r="C154" s="3"/>
      <c r="D154" s="12"/>
      <c r="E154" s="9"/>
      <c r="F154" s="5"/>
      <c r="G154" s="12"/>
      <c r="H154" s="16"/>
      <c r="I154" s="38"/>
      <c r="J154" s="7"/>
      <c r="K154" s="4"/>
    </row>
    <row r="155" spans="1:11">
      <c r="A155" s="2"/>
      <c r="B155" s="9"/>
      <c r="C155" s="3"/>
      <c r="D155" s="12"/>
      <c r="E155" s="9"/>
      <c r="F155" s="5"/>
      <c r="G155" s="12"/>
      <c r="H155" s="16"/>
      <c r="I155" s="38"/>
      <c r="J155" s="7"/>
      <c r="K155" s="4"/>
    </row>
    <row r="156" spans="1:11">
      <c r="A156" s="2"/>
      <c r="B156" s="9"/>
      <c r="C156" s="4"/>
      <c r="D156" s="8"/>
      <c r="E156" s="10"/>
      <c r="F156" s="7"/>
      <c r="G156" s="8"/>
      <c r="H156" s="7"/>
      <c r="J156" s="7"/>
      <c r="K156" s="4"/>
    </row>
    <row r="157" spans="1:11">
      <c r="A157" s="2"/>
      <c r="B157" s="9"/>
      <c r="C157" s="4"/>
      <c r="D157" s="8"/>
      <c r="E157" s="10"/>
      <c r="F157" s="7"/>
      <c r="G157" s="8"/>
      <c r="H157" s="7"/>
      <c r="J157" s="7"/>
      <c r="K157" s="4"/>
    </row>
    <row r="158" spans="1:11">
      <c r="A158" s="2"/>
      <c r="B158" s="9"/>
      <c r="C158" s="4"/>
      <c r="D158" s="8"/>
      <c r="E158" s="10"/>
      <c r="F158" s="7"/>
      <c r="G158" s="8"/>
      <c r="H158" s="7"/>
      <c r="J158" s="7"/>
      <c r="K158" s="4"/>
    </row>
    <row r="159" spans="1:11">
      <c r="A159" s="2"/>
      <c r="B159" s="9"/>
      <c r="C159" s="4"/>
      <c r="D159" s="8"/>
      <c r="E159" s="10"/>
      <c r="F159" s="7"/>
      <c r="G159" s="8"/>
      <c r="H159" s="7"/>
      <c r="J159" s="7"/>
      <c r="K159" s="4"/>
    </row>
    <row r="160" spans="1:11">
      <c r="A160" s="2"/>
      <c r="B160" s="9"/>
      <c r="C160" s="4"/>
      <c r="D160" s="8"/>
      <c r="E160" s="10"/>
      <c r="F160" s="7"/>
      <c r="G160" s="8"/>
      <c r="H160" s="7"/>
      <c r="J160" s="7"/>
      <c r="K160" s="4"/>
    </row>
    <row r="161" spans="1:11">
      <c r="A161" s="2"/>
      <c r="B161" s="9"/>
      <c r="C161" s="4"/>
      <c r="D161" s="8"/>
      <c r="E161" s="10"/>
      <c r="F161" s="7"/>
      <c r="G161" s="8"/>
      <c r="H161" s="7"/>
      <c r="J161" s="7"/>
      <c r="K161" s="4"/>
    </row>
    <row r="162" spans="1:11">
      <c r="A162" s="2"/>
      <c r="B162" s="9"/>
      <c r="C162" s="4"/>
      <c r="D162" s="8"/>
      <c r="E162" s="10"/>
      <c r="F162" s="7"/>
      <c r="G162" s="8"/>
      <c r="H162" s="7"/>
      <c r="J162" s="7"/>
      <c r="K162" s="4"/>
    </row>
    <row r="163" spans="1:11">
      <c r="A163" s="2"/>
      <c r="B163" s="9"/>
      <c r="C163" s="4"/>
      <c r="D163" s="8"/>
      <c r="E163" s="10"/>
      <c r="F163" s="7"/>
      <c r="G163" s="8"/>
      <c r="H163" s="7"/>
      <c r="J163" s="7"/>
      <c r="K163" s="4"/>
    </row>
    <row r="164" spans="1:11">
      <c r="A164" s="2"/>
      <c r="B164" s="9"/>
      <c r="C164" s="4"/>
      <c r="D164" s="8"/>
      <c r="E164" s="10"/>
      <c r="F164" s="7"/>
      <c r="G164" s="8"/>
      <c r="H164" s="7"/>
      <c r="J164" s="7"/>
      <c r="K164" s="4"/>
    </row>
    <row r="165" spans="1:11">
      <c r="A165" s="2"/>
      <c r="B165" s="9"/>
      <c r="C165" s="4"/>
      <c r="D165" s="8"/>
      <c r="E165" s="10"/>
      <c r="F165" s="7"/>
      <c r="G165" s="8"/>
      <c r="H165" s="7"/>
      <c r="J165" s="7"/>
      <c r="K165" s="4"/>
    </row>
    <row r="166" spans="1:11">
      <c r="A166" s="2"/>
      <c r="B166" s="9"/>
      <c r="C166" s="4"/>
      <c r="D166" s="8"/>
      <c r="E166" s="10"/>
      <c r="F166" s="7"/>
      <c r="G166" s="8"/>
      <c r="H166" s="7"/>
      <c r="J166" s="7"/>
      <c r="K166" s="4"/>
    </row>
    <row r="167" spans="1:11">
      <c r="A167" s="2"/>
      <c r="B167" s="9"/>
      <c r="C167" s="4"/>
      <c r="D167" s="8"/>
      <c r="E167" s="10"/>
      <c r="F167" s="7"/>
      <c r="G167" s="8"/>
      <c r="H167" s="7"/>
      <c r="J167" s="7"/>
      <c r="K167" s="4"/>
    </row>
    <row r="168" spans="1:11">
      <c r="A168" s="2"/>
      <c r="B168" s="9"/>
      <c r="C168" s="4"/>
      <c r="D168" s="8"/>
      <c r="E168" s="10"/>
      <c r="F168" s="7"/>
      <c r="G168" s="8"/>
      <c r="H168" s="7"/>
      <c r="J168" s="7"/>
      <c r="K168" s="4"/>
    </row>
    <row r="169" spans="1:11">
      <c r="A169" s="2"/>
      <c r="B169" s="9"/>
      <c r="C169" s="4"/>
      <c r="D169" s="8"/>
      <c r="E169" s="10"/>
      <c r="F169" s="7"/>
      <c r="G169" s="8"/>
      <c r="H169" s="7"/>
      <c r="J169" s="7"/>
      <c r="K169" s="4"/>
    </row>
    <row r="170" spans="1:11">
      <c r="A170" s="2"/>
      <c r="B170" s="9"/>
      <c r="C170" s="4"/>
      <c r="D170" s="8"/>
      <c r="E170" s="10"/>
      <c r="F170" s="7"/>
      <c r="G170" s="8"/>
      <c r="H170" s="7"/>
      <c r="J170" s="7"/>
      <c r="K170" s="4"/>
    </row>
    <row r="171" spans="1:11">
      <c r="A171" s="2"/>
      <c r="B171" s="9"/>
      <c r="C171" s="4"/>
      <c r="D171" s="8"/>
      <c r="E171" s="10"/>
      <c r="F171" s="7"/>
      <c r="G171" s="8"/>
      <c r="H171" s="7"/>
      <c r="J171" s="7"/>
      <c r="K171" s="4"/>
    </row>
    <row r="172" spans="1:11">
      <c r="A172" s="2"/>
      <c r="B172" s="9"/>
      <c r="C172" s="4"/>
      <c r="D172" s="8"/>
      <c r="E172" s="10"/>
      <c r="F172" s="7"/>
      <c r="G172" s="8"/>
      <c r="H172" s="7"/>
      <c r="J172" s="7"/>
      <c r="K172" s="4"/>
    </row>
    <row r="173" spans="1:11">
      <c r="A173" s="2"/>
      <c r="B173" s="9"/>
      <c r="C173" s="4"/>
      <c r="D173" s="8"/>
      <c r="E173" s="10"/>
      <c r="F173" s="7"/>
      <c r="G173" s="8"/>
      <c r="H173" s="7"/>
      <c r="J173" s="7"/>
      <c r="K173" s="4"/>
    </row>
    <row r="174" spans="1:11">
      <c r="A174" s="2"/>
      <c r="B174" s="9"/>
      <c r="C174" s="4"/>
      <c r="D174" s="8"/>
      <c r="E174" s="10"/>
      <c r="F174" s="7"/>
      <c r="G174" s="8"/>
      <c r="H174" s="7"/>
      <c r="J174" s="7"/>
      <c r="K174" s="4"/>
    </row>
    <row r="175" spans="1:11">
      <c r="A175" s="2"/>
      <c r="B175" s="9"/>
      <c r="C175" s="4"/>
      <c r="D175" s="8"/>
      <c r="E175" s="10"/>
      <c r="F175" s="7"/>
      <c r="G175" s="8"/>
      <c r="H175" s="7"/>
      <c r="J175" s="7"/>
      <c r="K175" s="4"/>
    </row>
    <row r="176" spans="1:11">
      <c r="A176" s="2"/>
      <c r="B176" s="9"/>
      <c r="C176" s="4"/>
      <c r="D176" s="8"/>
      <c r="E176" s="10"/>
      <c r="F176" s="7"/>
      <c r="G176" s="8"/>
      <c r="H176" s="7"/>
      <c r="J176" s="7"/>
      <c r="K176" s="4"/>
    </row>
    <row r="177" spans="1:11">
      <c r="A177" s="2"/>
      <c r="B177" s="9"/>
      <c r="C177" s="4"/>
      <c r="D177" s="8"/>
      <c r="E177" s="10"/>
      <c r="F177" s="7"/>
      <c r="G177" s="8"/>
      <c r="H177" s="7"/>
      <c r="J177" s="7"/>
      <c r="K177" s="4"/>
    </row>
    <row r="178" spans="1:11">
      <c r="A178" s="2"/>
      <c r="B178" s="9"/>
      <c r="C178" s="4"/>
      <c r="D178" s="8"/>
      <c r="E178" s="10"/>
      <c r="F178" s="7"/>
      <c r="G178" s="8"/>
      <c r="H178" s="7"/>
      <c r="J178" s="7"/>
      <c r="K178" s="4"/>
    </row>
    <row r="179" spans="1:11">
      <c r="A179" s="2"/>
      <c r="B179" s="9"/>
      <c r="C179" s="4"/>
      <c r="D179" s="8"/>
      <c r="E179" s="10"/>
      <c r="F179" s="7"/>
      <c r="G179" s="8"/>
      <c r="H179" s="7"/>
      <c r="J179" s="7"/>
      <c r="K179" s="4"/>
    </row>
    <row r="180" spans="1:11">
      <c r="A180" s="2"/>
      <c r="B180" s="9"/>
      <c r="C180" s="4"/>
      <c r="D180" s="8"/>
      <c r="E180" s="10"/>
      <c r="F180" s="7"/>
      <c r="G180" s="8"/>
      <c r="H180" s="7"/>
      <c r="J180" s="7"/>
      <c r="K180" s="4"/>
    </row>
    <row r="181" spans="1:11">
      <c r="A181" s="2"/>
      <c r="B181" s="9"/>
      <c r="C181" s="4"/>
      <c r="D181" s="8"/>
      <c r="E181" s="10"/>
      <c r="F181" s="7"/>
      <c r="G181" s="8"/>
      <c r="H181" s="7"/>
      <c r="J181" s="7"/>
      <c r="K181" s="4"/>
    </row>
    <row r="182" spans="1:11">
      <c r="A182" s="2"/>
      <c r="B182" s="9"/>
      <c r="C182" s="4"/>
      <c r="D182" s="8"/>
      <c r="E182" s="10"/>
      <c r="F182" s="7"/>
      <c r="G182" s="8"/>
      <c r="H182" s="7"/>
      <c r="J182" s="7"/>
      <c r="K182" s="4"/>
    </row>
    <row r="183" spans="1:11">
      <c r="A183" s="2"/>
      <c r="B183" s="9"/>
      <c r="C183" s="4"/>
      <c r="D183" s="8"/>
      <c r="E183" s="10"/>
      <c r="F183" s="7"/>
      <c r="G183" s="8"/>
      <c r="H183" s="7"/>
      <c r="J183" s="7"/>
      <c r="K183" s="4"/>
    </row>
    <row r="184" spans="1:11">
      <c r="A184" s="2"/>
      <c r="B184" s="9"/>
      <c r="C184" s="4"/>
      <c r="D184" s="8"/>
      <c r="E184" s="10"/>
      <c r="F184" s="7"/>
      <c r="G184" s="8"/>
      <c r="H184" s="7"/>
      <c r="J184" s="7"/>
      <c r="K184" s="4"/>
    </row>
    <row r="185" spans="1:11">
      <c r="A185" s="2"/>
      <c r="B185" s="9"/>
      <c r="C185" s="4"/>
      <c r="D185" s="8"/>
      <c r="E185" s="10"/>
      <c r="F185" s="7"/>
      <c r="G185" s="8"/>
      <c r="H185" s="7"/>
      <c r="J185" s="7"/>
      <c r="K185" s="4"/>
    </row>
    <row r="186" spans="1:11">
      <c r="A186" s="2"/>
      <c r="B186" s="9"/>
      <c r="C186" s="4"/>
      <c r="D186" s="8"/>
      <c r="E186" s="10"/>
      <c r="F186" s="7"/>
      <c r="G186" s="8"/>
      <c r="H186" s="7"/>
      <c r="J186" s="7"/>
      <c r="K186" s="4"/>
    </row>
    <row r="187" spans="1:11">
      <c r="A187" s="2"/>
      <c r="B187" s="9"/>
      <c r="C187" s="4"/>
      <c r="D187" s="8"/>
      <c r="E187" s="10"/>
      <c r="F187" s="7"/>
      <c r="G187" s="8"/>
      <c r="H187" s="7"/>
      <c r="J187" s="7"/>
      <c r="K187" s="4"/>
    </row>
    <row r="188" spans="1:11">
      <c r="A188" s="2"/>
      <c r="B188" s="9"/>
      <c r="C188" s="4"/>
      <c r="D188" s="8"/>
      <c r="E188" s="10"/>
      <c r="F188" s="7"/>
      <c r="G188" s="8"/>
      <c r="H188" s="7"/>
      <c r="J188" s="7"/>
      <c r="K188" s="4"/>
    </row>
    <row r="189" spans="1:11">
      <c r="A189" s="2"/>
      <c r="B189" s="9"/>
      <c r="C189" s="4"/>
      <c r="D189" s="8"/>
      <c r="E189" s="10"/>
      <c r="F189" s="7"/>
      <c r="G189" s="8"/>
      <c r="H189" s="7"/>
      <c r="J189" s="7"/>
      <c r="K189" s="4"/>
    </row>
    <row r="190" spans="1:11">
      <c r="A190" s="2"/>
      <c r="B190" s="9"/>
      <c r="C190" s="4"/>
      <c r="D190" s="8"/>
      <c r="E190" s="10"/>
      <c r="F190" s="7"/>
      <c r="G190" s="8"/>
      <c r="H190" s="7"/>
      <c r="J190" s="7"/>
      <c r="K190" s="4"/>
    </row>
    <row r="191" spans="1:11">
      <c r="A191" s="2"/>
      <c r="B191" s="9"/>
      <c r="C191" s="4"/>
      <c r="D191" s="8"/>
      <c r="E191" s="10"/>
      <c r="F191" s="7"/>
      <c r="G191" s="8"/>
      <c r="H191" s="7"/>
      <c r="J191" s="7"/>
      <c r="K191" s="4"/>
    </row>
    <row r="192" spans="1:11">
      <c r="A192" s="2"/>
      <c r="B192" s="9"/>
      <c r="C192" s="4"/>
      <c r="D192" s="8"/>
      <c r="E192" s="10"/>
      <c r="F192" s="7"/>
      <c r="G192" s="8"/>
      <c r="H192" s="7"/>
      <c r="J192" s="7"/>
      <c r="K192" s="4"/>
    </row>
    <row r="193" spans="1:11">
      <c r="A193" s="2"/>
      <c r="B193" s="9"/>
      <c r="C193" s="4"/>
      <c r="D193" s="8"/>
      <c r="E193" s="10"/>
      <c r="F193" s="7"/>
      <c r="G193" s="8"/>
      <c r="H193" s="7"/>
      <c r="J193" s="7"/>
      <c r="K193" s="4"/>
    </row>
    <row r="194" spans="1:11">
      <c r="A194" s="2"/>
      <c r="B194" s="9"/>
      <c r="C194" s="4"/>
      <c r="D194" s="8"/>
      <c r="E194" s="10"/>
      <c r="F194" s="7"/>
      <c r="G194" s="8"/>
      <c r="H194" s="7"/>
      <c r="J194" s="7"/>
      <c r="K194" s="4"/>
    </row>
    <row r="195" spans="1:11">
      <c r="A195" s="2"/>
      <c r="B195" s="9"/>
      <c r="C195" s="4"/>
      <c r="D195" s="8"/>
      <c r="E195" s="10"/>
      <c r="F195" s="7"/>
      <c r="G195" s="8"/>
      <c r="H195" s="7"/>
      <c r="J195" s="7"/>
      <c r="K195" s="4"/>
    </row>
    <row r="196" spans="1:11">
      <c r="A196" s="2"/>
      <c r="B196" s="9"/>
      <c r="C196" s="4"/>
      <c r="D196" s="8"/>
      <c r="E196" s="10"/>
      <c r="F196" s="7"/>
      <c r="G196" s="8"/>
      <c r="H196" s="7"/>
      <c r="J196" s="7"/>
      <c r="K196" s="4"/>
    </row>
    <row r="197" spans="1:11">
      <c r="A197" s="2"/>
      <c r="B197" s="9"/>
      <c r="C197" s="4"/>
      <c r="D197" s="8"/>
      <c r="E197" s="10"/>
      <c r="F197" s="7"/>
      <c r="G197" s="8"/>
      <c r="H197" s="7"/>
      <c r="J197" s="7"/>
      <c r="K197" s="4"/>
    </row>
    <row r="198" spans="1:11">
      <c r="A198" s="2"/>
      <c r="B198" s="9"/>
      <c r="C198" s="4"/>
      <c r="D198" s="8"/>
      <c r="E198" s="10"/>
      <c r="F198" s="7"/>
      <c r="G198" s="8"/>
      <c r="H198" s="7"/>
      <c r="J198" s="7"/>
      <c r="K198" s="4"/>
    </row>
    <row r="199" spans="1:11">
      <c r="A199" s="2"/>
      <c r="B199" s="9"/>
      <c r="C199" s="4"/>
      <c r="D199" s="8"/>
      <c r="E199" s="10"/>
      <c r="F199" s="7"/>
      <c r="G199" s="8"/>
      <c r="H199" s="7"/>
      <c r="J199" s="7"/>
      <c r="K199" s="4"/>
    </row>
    <row r="200" spans="1:11">
      <c r="A200" s="2"/>
      <c r="B200" s="9"/>
      <c r="C200" s="4"/>
      <c r="D200" s="8"/>
      <c r="E200" s="10"/>
      <c r="F200" s="7"/>
      <c r="G200" s="8"/>
      <c r="H200" s="7"/>
      <c r="J200" s="7"/>
      <c r="K200" s="4"/>
    </row>
    <row r="201" spans="1:11">
      <c r="A201" s="2"/>
      <c r="B201" s="9"/>
      <c r="C201" s="4"/>
      <c r="D201" s="8"/>
      <c r="E201" s="10"/>
      <c r="F201" s="7"/>
      <c r="G201" s="8"/>
      <c r="H201" s="7"/>
      <c r="J201" s="7"/>
      <c r="K201" s="4"/>
    </row>
    <row r="202" spans="1:11">
      <c r="A202" s="2"/>
      <c r="B202" s="9"/>
      <c r="C202" s="4"/>
      <c r="D202" s="8"/>
      <c r="E202" s="10"/>
      <c r="F202" s="7"/>
      <c r="G202" s="8"/>
      <c r="H202" s="7"/>
      <c r="J202" s="7"/>
      <c r="K202" s="4"/>
    </row>
    <row r="203" spans="1:11">
      <c r="A203" s="2"/>
      <c r="B203" s="9"/>
      <c r="C203" s="4"/>
      <c r="D203" s="8"/>
      <c r="E203" s="10"/>
      <c r="F203" s="7"/>
      <c r="G203" s="8"/>
      <c r="H203" s="7"/>
      <c r="J203" s="7"/>
      <c r="K203" s="4"/>
    </row>
    <row r="204" spans="1:11">
      <c r="A204" s="2"/>
      <c r="B204" s="9"/>
      <c r="C204" s="4"/>
      <c r="D204" s="8"/>
      <c r="E204" s="10"/>
      <c r="F204" s="7"/>
      <c r="G204" s="8"/>
      <c r="H204" s="7"/>
      <c r="J204" s="7"/>
      <c r="K204" s="4"/>
    </row>
  </sheetData>
  <mergeCells count="2">
    <mergeCell ref="I1:J1"/>
    <mergeCell ref="I2:J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zoomScale="120" zoomScaleNormal="120" workbookViewId="0">
      <selection activeCell="B2" sqref="B2"/>
    </sheetView>
  </sheetViews>
  <sheetFormatPr defaultRowHeight="12.75"/>
  <cols>
    <col min="1" max="1" width="27.42578125" bestFit="1" customWidth="1"/>
  </cols>
  <sheetData>
    <row r="1" spans="1:3">
      <c r="B1" s="40" t="s">
        <v>22</v>
      </c>
      <c r="C1" s="40" t="s">
        <v>23</v>
      </c>
    </row>
    <row r="2" spans="1:3">
      <c r="A2" t="s">
        <v>19</v>
      </c>
      <c r="B2">
        <f>SQRT(GM/1000/'Obliczanie orbity'!B2)</f>
        <v>7903.2454602693506</v>
      </c>
      <c r="C2">
        <f>B2/1000</f>
        <v>7.9032454602693507</v>
      </c>
    </row>
    <row r="3" spans="1:3">
      <c r="A3" t="s">
        <v>20</v>
      </c>
      <c r="B3">
        <f>2*PI()*'Obliczanie orbity'!H5/B2</f>
        <v>5070.5948702529149</v>
      </c>
      <c r="C3">
        <f>B3/60</f>
        <v>84.509914504215246</v>
      </c>
    </row>
    <row r="4" spans="1:3">
      <c r="B4" s="40" t="s">
        <v>21</v>
      </c>
      <c r="C4" s="40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2</vt:i4>
      </vt:variant>
      <vt:variant>
        <vt:lpstr>Wykresy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2" baseType="lpstr">
      <vt:lpstr>Obliczanie orbity</vt:lpstr>
      <vt:lpstr>Obliczenia pomocnicze</vt:lpstr>
      <vt:lpstr>Orbita</vt:lpstr>
      <vt:lpstr>ax</vt:lpstr>
      <vt:lpstr>ay</vt:lpstr>
      <vt:lpstr>dt</vt:lpstr>
      <vt:lpstr>GM</vt:lpstr>
      <vt:lpstr>pr</vt:lpstr>
      <vt:lpstr>vx</vt:lpstr>
      <vt:lpstr>vy</vt:lpstr>
      <vt:lpstr>x</vt:lpstr>
      <vt:lpstr>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Magda Kopacz</cp:lastModifiedBy>
  <dcterms:created xsi:type="dcterms:W3CDTF">1998-06-09T08:52:28Z</dcterms:created>
  <dcterms:modified xsi:type="dcterms:W3CDTF">2014-02-10T11:51:31Z</dcterms:modified>
</cp:coreProperties>
</file>